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NCA PENDRIVE\2021\Edital de TP\001 Pavimentação Jardim Trabalhador II\"/>
    </mc:Choice>
  </mc:AlternateContent>
  <xr:revisionPtr revIDLastSave="0" documentId="8_{879700E3-0B7A-4518-8FC4-ACCD3F315943}" xr6:coauthVersionLast="47" xr6:coauthVersionMax="47" xr10:uidLastSave="{00000000-0000-0000-0000-000000000000}"/>
  <bookViews>
    <workbookView xWindow="-120" yWindow="-120" windowWidth="29040" windowHeight="15840" xr2:uid="{4716DE10-5B03-4DAE-964E-15D7C4B62F9A}"/>
  </bookViews>
  <sheets>
    <sheet name="Orçamento_Deson" sheetId="1" r:id="rId1"/>
    <sheet name="Cronograma_Deson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>[1]SID_NI_5!#REF!</definedName>
    <definedName name="\p">[1]SID_NI_5!#REF!</definedName>
    <definedName name="_01_09_96">#REF!</definedName>
    <definedName name="_3">#REF!</definedName>
    <definedName name="_xlnm._FilterDatabase" localSheetId="0" hidden="1">Orçamento_Deson!$B$1:$N$126</definedName>
    <definedName name="_PL1">#REF!</definedName>
    <definedName name="a">#REF!</definedName>
    <definedName name="AA">[0]!AA</definedName>
    <definedName name="ACIDO">#REF!</definedName>
    <definedName name="AÇO">#REF!</definedName>
    <definedName name="AÇO_CA_50_3_16">#REF!</definedName>
    <definedName name="ADESIVO_PVC">#REF!</definedName>
    <definedName name="adfhdfhsd">[1]SID_NI_5!#REF!</definedName>
    <definedName name="AGUA_10LT">#REF!</definedName>
    <definedName name="AGUARRAZ">#REF!</definedName>
    <definedName name="AJUDANTE">#REF!</definedName>
    <definedName name="ALIZAR_MAD_LEI">#REF!</definedName>
    <definedName name="ALTA">'[2]PRO-08'!#REF!</definedName>
    <definedName name="amarela">#REF!</definedName>
    <definedName name="AMONIA">#REF!</definedName>
    <definedName name="APRENDIZ">{"total","SUM(total)","YNNNN",FALSE}</definedName>
    <definedName name="ARAME_RECOZIDO">[3]Insumos!$I$22</definedName>
    <definedName name="_xlnm.Print_Area" localSheetId="1">Cronograma_Deson!$A$1:$W$52</definedName>
    <definedName name="_xlnm.Print_Area" localSheetId="0">Orçamento_Deson!$A$1:$M$125</definedName>
    <definedName name="AREIA">#REF!</definedName>
    <definedName name="ARMAÇÃO_CONCRETO">#REF!</definedName>
    <definedName name="ARMADOR">#REF!</definedName>
    <definedName name="ARMARIO_90X60X17_CM">#REF!</definedName>
    <definedName name="ASSENTO_PLASTICO">#REF!</definedName>
    <definedName name="ATERRO_ARENOSO">#REF!</definedName>
    <definedName name="AUGUSTO">{"total","SUM(total)","YNNNN",FALSE}</definedName>
    <definedName name="azul">#REF!</definedName>
    <definedName name="AZULEGISTA">#REF!</definedName>
    <definedName name="AZULEJO_15X15">#REF!</definedName>
    <definedName name="AZULSINAL">#REF!</definedName>
    <definedName name="_xlnm.Database">#REF!</definedName>
    <definedName name="BARRO">[3]Insumos!$I$9</definedName>
    <definedName name="BDI">#REF!</definedName>
    <definedName name="BG">#REF!</definedName>
    <definedName name="BGU">#REF!</definedName>
    <definedName name="BLOCO.CONC.CELULAR.12">#REF!</definedName>
    <definedName name="BLOCO.CONCRETO.14X19X39">#REF!</definedName>
    <definedName name="BLOCO.CONCRETO.19X19X39">#REF!</definedName>
    <definedName name="BLOCO.CONCRETO.9X19X39">#REF!</definedName>
    <definedName name="BLOCO_VIDRO">#REF!</definedName>
    <definedName name="BOLETIM">#REF!</definedName>
    <definedName name="BRITA1">#REF!</definedName>
    <definedName name="CAIXILHO_MAD_LEI">#REF!</definedName>
    <definedName name="CAL">#REF!</definedName>
    <definedName name="CBU">#REF!</definedName>
    <definedName name="CBUII">#REF!</definedName>
    <definedName name="CBUQB">#REF!</definedName>
    <definedName name="CBUQc">#REF!</definedName>
    <definedName name="CERAMICA_30X30_PEI_IV">#REF!</definedName>
    <definedName name="CERAMICA_30x30_PEI_V">#REF!</definedName>
    <definedName name="CIMENTO">#REF!</definedName>
    <definedName name="CIMENTO_BRANCO">#REF!</definedName>
    <definedName name="CIMENTO_COLA">#REF!</definedName>
    <definedName name="CLIENTE">#REF!</definedName>
    <definedName name="comp">#REF!</definedName>
    <definedName name="COMPENSA.PLAST">#REF!</definedName>
    <definedName name="COMPENSADO_RES_10MM">#REF!</definedName>
    <definedName name="COMPENSADO_RES_12MM">#REF!</definedName>
    <definedName name="CONCRETO_18_MPA">#REF!</definedName>
    <definedName name="CONTRATO">[4]APONT!$B$5:$G$426</definedName>
    <definedName name="_xlnm.Criteria">#REF!</definedName>
    <definedName name="Cronograma">[5]APONT!$B$5:$G$426</definedName>
    <definedName name="CRONOMOD">{"total","SUM(total)","YNNNN",FALSE}</definedName>
    <definedName name="d">#REF!</definedName>
    <definedName name="DATA">#REF!</definedName>
    <definedName name="Data_Final">#REF!</definedName>
    <definedName name="Data_Início">#REF!</definedName>
    <definedName name="DECANEL">#REF!</definedName>
    <definedName name="des">#REF!</definedName>
    <definedName name="DESFORMA">#REF!</definedName>
    <definedName name="dfhbsdfhsadf">[1]SID_NI_5!#REF!</definedName>
    <definedName name="DGA">'[2]PRO-08'!#REF!</definedName>
    <definedName name="dghdfhsdf">[1]SID_NI_5!#REF!</definedName>
    <definedName name="dghzdfhsd" hidden="1">{#N/A,#N/A,FALSE,"Pla_Preço";#N/A,#N/A,FALSE,"Crono"}</definedName>
    <definedName name="dhnsdfhsdf">#REF!</definedName>
    <definedName name="DJ">#REF!</definedName>
    <definedName name="dsadf">{"total","SUM(total)","YNNNN",FALSE}</definedName>
    <definedName name="dsghnfxgvnjxf">#REF!</definedName>
    <definedName name="dsgjhxgn" hidden="1">{#N/A,#N/A,FALSE,"Pla_Preço";#N/A,#N/A,FALSE,"Crono"}</definedName>
    <definedName name="ECJ">#REF!</definedName>
    <definedName name="efhsdfhsdf">#REF!</definedName>
    <definedName name="EJ">#REF!</definedName>
    <definedName name="ELEMENTO_VAZADO">#REF!</definedName>
    <definedName name="ELETRICISTA">#REF!</definedName>
    <definedName name="EMPRESA">#REF!</definedName>
    <definedName name="ENCANADOR">#REF!</definedName>
    <definedName name="ENGATE_STORZ">#REF!</definedName>
    <definedName name="ESCORA">[3]Insumos!$I$72</definedName>
    <definedName name="Eu">#REF!</definedName>
    <definedName name="EXA">'[2]PRO-08'!#REF!</definedName>
    <definedName name="Excel_BuiltIn_Print_Titles_2_1">#REF!</definedName>
    <definedName name="Excel_BuiltIn_Print_Titles_2_1_1">#REF!,#REF!</definedName>
    <definedName name="Excel_BuiltIn_Print_Titles_3_1_1">#REF!,#REF!</definedName>
    <definedName name="Excel_BuiltIn_Print_Titles_3_1_1_1">#REF!,#REF!</definedName>
    <definedName name="Excel_BuiltIn_Print_Titles_3_1_1_1_1">#REF!,#REF!</definedName>
    <definedName name="Excel_BuiltIn_Print_Titles_3_1_1_1_1_1">#REF!</definedName>
    <definedName name="extenção">#REF!</definedName>
    <definedName name="Extenso">[0]!Extenso</definedName>
    <definedName name="fc1a">'[2]PRO-08'!#REF!</definedName>
    <definedName name="FC2A">'[2]PRO-08'!#REF!</definedName>
    <definedName name="FC3A">'[2]PRO-08'!#REF!</definedName>
    <definedName name="fda">{"total","SUM(total)","YNNNN",FALSE}</definedName>
    <definedName name="fhdfhsfd">[1]SID_NI_5!#REF!</definedName>
    <definedName name="FORMA_MAD_BRANCA">#REF!</definedName>
    <definedName name="GAS_CARBONICO_6KG">#REF!</definedName>
    <definedName name="GESSO">#REF!</definedName>
    <definedName name="ghgh">#REF!</definedName>
    <definedName name="GRANITO_AMENDOA">#REF!</definedName>
    <definedName name="GRANITO_CINZA_CORUMBA">#REF!</definedName>
    <definedName name="GUSTAVO">{"total","SUM(total)","YNNNN",FALSE}</definedName>
    <definedName name="hi">#REF!</definedName>
    <definedName name="IGOL_2">#REF!</definedName>
    <definedName name="IGOLFLEX">#REF!</definedName>
    <definedName name="IM">#REF!</definedName>
    <definedName name="IMPERMEABILIZANTE_SIKA">#REF!</definedName>
    <definedName name="IMPRIMAÇÃO">#REF!</definedName>
    <definedName name="jnxcfhnxc">#REF!</definedName>
    <definedName name="JUNTA_PLÁSTICA">#REF!</definedName>
    <definedName name="Kincc">#REF!</definedName>
    <definedName name="Koae">#REF!</definedName>
    <definedName name="KORODUR">#REF!</definedName>
    <definedName name="Kp">#REF!</definedName>
    <definedName name="Kt">#REF!</definedName>
    <definedName name="LAMBRI_IPÊ">#REF!</definedName>
    <definedName name="LANÇAMENTO_CONCRETO">#REF!</definedName>
    <definedName name="LIGAÇÃO_FLEXIVEL">#REF!</definedName>
    <definedName name="LILASDRENA">#REF!</definedName>
    <definedName name="LIQUIDO_PREPARADOR">#REF!</definedName>
    <definedName name="LIQUIDO_SELADOR">[3]Insumos!$I$361</definedName>
    <definedName name="LIXA_FERRO">#REF!</definedName>
    <definedName name="LIXA_MADEIRA">[3]Insumos!$I$374</definedName>
    <definedName name="LOCAL">#REF!</definedName>
    <definedName name="LS">#REF!</definedName>
    <definedName name="MANGUEIRA_30_M">#REF!</definedName>
    <definedName name="MARCENEIRO">#REF!</definedName>
    <definedName name="MARMORE_BRANCO">#REF!</definedName>
    <definedName name="Mary">{"total","SUM(total)","YNNNN",FALSE}</definedName>
    <definedName name="MASSA_OLEO">#REF!</definedName>
    <definedName name="MASSA_PVA">[3]Insumos!$I$363</definedName>
    <definedName name="Medição">#REF!</definedName>
    <definedName name="Mirin">{"total","SUM(total)","YNNNN",FALSE}</definedName>
    <definedName name="mmm">#REF!</definedName>
    <definedName name="MOD">{"total","SUM(total)","YNNNN",FALSE}</definedName>
    <definedName name="MODIFICAÇÃO">{"total","SUM(total)","YNNNN",FALSE}</definedName>
    <definedName name="módulo1.Extenso">[0]!módulo1.Extenso</definedName>
    <definedName name="municipio">'[6]Municípios ISS'!$A$2:$A$80</definedName>
    <definedName name="NTEI">'[2]PRO-08'!#REF!</definedName>
    <definedName name="OBRA">#REF!</definedName>
    <definedName name="OPA">'[2]PRO-08'!#REF!</definedName>
    <definedName name="PARAFUSO_PARA_LOUÇA">#REF!</definedName>
    <definedName name="Payment_Needed">"Pagamento necessário"</definedName>
    <definedName name="PEÇA_6_X_3_MAD_LEI">#REF!</definedName>
    <definedName name="PEDRA_PRETA">[3]Insumos!$I$12</definedName>
    <definedName name="PEDREIRO">#REF!</definedName>
    <definedName name="PERNAMANCA">[3]Insumos!$I$71</definedName>
    <definedName name="PERNAMANCA_MAD_LEI">#REF!</definedName>
    <definedName name="pesquisa">#REF!</definedName>
    <definedName name="PINTOR">#REF!</definedName>
    <definedName name="PL">#REF!</definedName>
    <definedName name="PO_QUIMICO_4KG">#REF!</definedName>
    <definedName name="PONTALETE">#REF!</definedName>
    <definedName name="prego">#REF!</definedName>
    <definedName name="PREGO_1_X_16">#REF!</definedName>
    <definedName name="PREGO_2_12_X_12">#REF!</definedName>
    <definedName name="PREGO_2_12X10">#REF!</definedName>
    <definedName name="PREGO_2X11">#REF!</definedName>
    <definedName name="PREGO_2X12">#REF!</definedName>
    <definedName name="Print_01">#REF!</definedName>
    <definedName name="Print_Area_MI">#REF!</definedName>
    <definedName name="qadfhnbxfc">#REF!</definedName>
    <definedName name="QQ_2">[0]!QQ_2</definedName>
    <definedName name="RBV">[7]Teor!$C$3:$C$7</definedName>
    <definedName name="REFERENTE">#REF!</definedName>
    <definedName name="REG">#REF!</definedName>
    <definedName name="REGUA_DUZIA">[3]Insumos!$I$61</definedName>
    <definedName name="REGULA">#REF!</definedName>
    <definedName name="Reimbursement">"Reembolso"</definedName>
    <definedName name="REJUNTE">#REF!</definedName>
    <definedName name="RESUMO">[0]!RESUMO</definedName>
    <definedName name="RIPAO">[3]Insumos!$I$61</definedName>
    <definedName name="RIPÃO">#REF!</definedName>
    <definedName name="RIPÃO_COMUM">[3]Insumos!$I$61</definedName>
    <definedName name="RIPÃO_MAD_LEI">#REF!</definedName>
    <definedName name="RMA">'[2]PRO-08'!#REF!</definedName>
    <definedName name="RODAPE_CINZA_CORUMBA">#REF!</definedName>
    <definedName name="RS">#REF!</definedName>
    <definedName name="SARRAFO">#REF!</definedName>
    <definedName name="sbg">#REF!</definedName>
    <definedName name="SBTC">#REF!</definedName>
    <definedName name="sdgnsdhsdf">#REF!</definedName>
    <definedName name="SEIXO">#REF!</definedName>
    <definedName name="SemanaTerminando">[8]materiais!#REF!</definedName>
    <definedName name="SET">[9]Comp!$E$361:$E$428</definedName>
    <definedName name="sgmxchnsxf" hidden="1">{#N/A,#N/A,FALSE,"Pla_Preço";#N/A,#N/A,FALSE,"Crono"}</definedName>
    <definedName name="SIFÃO_CROMADO">#REF!</definedName>
    <definedName name="SOLEIRA_CINZA_CORUMBA">#REF!</definedName>
    <definedName name="SOLU_LIMPADORA">#REF!</definedName>
    <definedName name="TABUA">#REF!</definedName>
    <definedName name="TABUA.METRO">#REF!</definedName>
    <definedName name="TABUA_DUZIA">[3]Insumos!$I$70</definedName>
    <definedName name="TÁBUA_MAD_FORTE">#REF!</definedName>
    <definedName name="TARUGO">#REF!</definedName>
    <definedName name="TELHA_FIBROCIMENTO_6MM">#REF!</definedName>
    <definedName name="TELHA_FRIBOCIMENTO_4MM">#REF!</definedName>
    <definedName name="TELHA_PLAN">#REF!</definedName>
    <definedName name="TELHACRYL">#REF!</definedName>
    <definedName name="Teor">[7]Teor!$A$3:$A$7</definedName>
    <definedName name="Terraplenagem">[0]!Terraplenagem</definedName>
    <definedName name="TIJOLO_10X20X20">[3]Insumos!$I$28</definedName>
    <definedName name="TIJOLO_6_FUROS">[3]Insumos!$I$28</definedName>
    <definedName name="TINTA_ACRILICA">#REF!</definedName>
    <definedName name="TINTA_ESMALTE">#REF!</definedName>
    <definedName name="TINTA_NOVACOR">#REF!</definedName>
    <definedName name="TINTA_OLEO">[3]Insumos!$I$366</definedName>
    <definedName name="TINTA_PVA">[3]Insumos!$I$365</definedName>
    <definedName name="_xlnm.Print_Titles" localSheetId="0">Orçamento_Deson!$12:$12</definedName>
    <definedName name="TOTAL_ADMINISTRATIVO">#REF!</definedName>
    <definedName name="TOTAL_AULA">#REF!</definedName>
    <definedName name="TOTAL_EXTERNA">#REF!</definedName>
    <definedName name="TOTAL_QUADRA">#REF!</definedName>
    <definedName name="TOTAL_VESTIÁRIO">#REF!</definedName>
    <definedName name="TPM">#REF!</definedName>
    <definedName name="TSD">#REF!</definedName>
    <definedName name="value_def_array">{"total","SUM(total)","YNNNN",FALSE}</definedName>
    <definedName name="Vazios">[7]Teor!$B$3:$B$7</definedName>
    <definedName name="VEDA_ROSCA">#REF!</definedName>
    <definedName name="verde">#REF!</definedName>
    <definedName name="verdepav">#REF!</definedName>
    <definedName name="VERNIZ_POLIURETANO">#REF!</definedName>
    <definedName name="wdgadfgdsz">[1]SID_NI_5!#REF!</definedName>
    <definedName name="wegadsfgb">[1]SID_NI_5!#REF!</definedName>
    <definedName name="WEWRWR">[0]!WEWRWR</definedName>
    <definedName name="wrn.preco." hidden="1">{#N/A,#N/A,FALSE,"Pla_Preço";#N/A,#N/A,FALSE,"Crono"}</definedName>
    <definedName name="x">[7]Equipamentos!#REF!</definedName>
    <definedName name="XXX">[0]!XXX</definedName>
    <definedName name="ZARC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6" i="2" l="1"/>
  <c r="Z47" i="2"/>
  <c r="Z42" i="2"/>
  <c r="X42" i="2"/>
  <c r="W42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B41" i="2"/>
  <c r="Z38" i="2"/>
  <c r="X38" i="2"/>
  <c r="W38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Z34" i="2"/>
  <c r="X34" i="2"/>
  <c r="W34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B33" i="2"/>
  <c r="Z30" i="2"/>
  <c r="W30" i="2"/>
  <c r="X30" i="2" s="1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Z26" i="2"/>
  <c r="X26" i="2"/>
  <c r="W26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B25" i="2"/>
  <c r="Z22" i="2"/>
  <c r="X22" i="2"/>
  <c r="W22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Z18" i="2"/>
  <c r="X18" i="2"/>
  <c r="W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B17" i="2"/>
  <c r="Z14" i="2"/>
  <c r="W14" i="2"/>
  <c r="X14" i="2" s="1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Z10" i="2"/>
  <c r="X10" i="2"/>
  <c r="W10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G3" i="2"/>
  <c r="F3" i="2"/>
  <c r="A2" i="2"/>
  <c r="G1" i="2"/>
  <c r="F1" i="2"/>
  <c r="A1" i="2"/>
  <c r="N126" i="1"/>
  <c r="E126" i="1"/>
  <c r="K125" i="1"/>
  <c r="J125" i="1"/>
  <c r="E125" i="1"/>
  <c r="N124" i="1"/>
  <c r="E124" i="1"/>
  <c r="N123" i="1"/>
  <c r="E123" i="1"/>
  <c r="J122" i="1"/>
  <c r="E122" i="1"/>
  <c r="B37" i="2" s="1"/>
  <c r="E121" i="1"/>
  <c r="N120" i="1"/>
  <c r="E120" i="1"/>
  <c r="E119" i="1"/>
  <c r="B29" i="2" s="1"/>
  <c r="E118" i="1"/>
  <c r="E117" i="1"/>
  <c r="B21" i="2" s="1"/>
  <c r="Q116" i="1"/>
  <c r="N116" i="1"/>
  <c r="E116" i="1"/>
  <c r="N115" i="1"/>
  <c r="E115" i="1"/>
  <c r="N114" i="1"/>
  <c r="E114" i="1"/>
  <c r="N113" i="1"/>
  <c r="E113" i="1"/>
  <c r="E112" i="1"/>
  <c r="E111" i="1"/>
  <c r="B13" i="2" s="1"/>
  <c r="E110" i="1"/>
  <c r="B9" i="2" s="1"/>
  <c r="A110" i="1"/>
  <c r="A9" i="2" s="1"/>
  <c r="L105" i="1"/>
  <c r="L104" i="1" s="1"/>
  <c r="K105" i="1"/>
  <c r="I105" i="1"/>
  <c r="E105" i="1"/>
  <c r="L102" i="1"/>
  <c r="K102" i="1"/>
  <c r="J102" i="1"/>
  <c r="I102" i="1"/>
  <c r="H102" i="1"/>
  <c r="F102" i="1"/>
  <c r="E102" i="1"/>
  <c r="D102" i="1"/>
  <c r="C102" i="1"/>
  <c r="J101" i="1"/>
  <c r="L101" i="1" s="1"/>
  <c r="I101" i="1"/>
  <c r="K101" i="1" s="1"/>
  <c r="H101" i="1"/>
  <c r="F101" i="1"/>
  <c r="E101" i="1"/>
  <c r="D101" i="1"/>
  <c r="C101" i="1"/>
  <c r="J100" i="1"/>
  <c r="L100" i="1" s="1"/>
  <c r="I100" i="1"/>
  <c r="K100" i="1" s="1"/>
  <c r="H100" i="1"/>
  <c r="F100" i="1"/>
  <c r="E100" i="1"/>
  <c r="D100" i="1"/>
  <c r="C100" i="1"/>
  <c r="J99" i="1"/>
  <c r="I99" i="1"/>
  <c r="K99" i="1" s="1"/>
  <c r="L99" i="1" s="1"/>
  <c r="H99" i="1"/>
  <c r="F99" i="1"/>
  <c r="E99" i="1"/>
  <c r="D99" i="1"/>
  <c r="C99" i="1"/>
  <c r="J98" i="1"/>
  <c r="I98" i="1"/>
  <c r="K98" i="1" s="1"/>
  <c r="L98" i="1" s="1"/>
  <c r="H98" i="1"/>
  <c r="F98" i="1"/>
  <c r="E98" i="1"/>
  <c r="D98" i="1"/>
  <c r="C98" i="1"/>
  <c r="J97" i="1"/>
  <c r="I97" i="1"/>
  <c r="K97" i="1" s="1"/>
  <c r="L97" i="1" s="1"/>
  <c r="H97" i="1"/>
  <c r="K122" i="1" s="1"/>
  <c r="F97" i="1"/>
  <c r="E97" i="1"/>
  <c r="D97" i="1"/>
  <c r="C97" i="1"/>
  <c r="K94" i="1"/>
  <c r="J94" i="1"/>
  <c r="I94" i="1"/>
  <c r="H94" i="1"/>
  <c r="F94" i="1"/>
  <c r="E94" i="1"/>
  <c r="D94" i="1"/>
  <c r="C94" i="1"/>
  <c r="L93" i="1"/>
  <c r="K93" i="1"/>
  <c r="J93" i="1"/>
  <c r="I93" i="1"/>
  <c r="H93" i="1"/>
  <c r="F93" i="1"/>
  <c r="E93" i="1"/>
  <c r="D93" i="1"/>
  <c r="C93" i="1"/>
  <c r="K92" i="1"/>
  <c r="J92" i="1"/>
  <c r="L92" i="1" s="1"/>
  <c r="I92" i="1"/>
  <c r="H92" i="1"/>
  <c r="G92" i="1"/>
  <c r="E92" i="1"/>
  <c r="D92" i="1"/>
  <c r="C92" i="1"/>
  <c r="K91" i="1"/>
  <c r="J91" i="1"/>
  <c r="I91" i="1"/>
  <c r="H91" i="1"/>
  <c r="G91" i="1"/>
  <c r="E91" i="1"/>
  <c r="D91" i="1"/>
  <c r="C91" i="1"/>
  <c r="J90" i="1"/>
  <c r="I90" i="1"/>
  <c r="K90" i="1" s="1"/>
  <c r="H90" i="1"/>
  <c r="K121" i="1" s="1"/>
  <c r="F90" i="1"/>
  <c r="E90" i="1"/>
  <c r="D90" i="1"/>
  <c r="C90" i="1"/>
  <c r="K89" i="1"/>
  <c r="I89" i="1"/>
  <c r="H89" i="1"/>
  <c r="F89" i="1"/>
  <c r="E89" i="1"/>
  <c r="D89" i="1"/>
  <c r="C89" i="1"/>
  <c r="L88" i="1"/>
  <c r="K88" i="1"/>
  <c r="J88" i="1"/>
  <c r="J89" i="1" s="1"/>
  <c r="I88" i="1"/>
  <c r="H88" i="1"/>
  <c r="F88" i="1"/>
  <c r="E88" i="1"/>
  <c r="D88" i="1"/>
  <c r="C88" i="1"/>
  <c r="K87" i="1"/>
  <c r="J87" i="1"/>
  <c r="I87" i="1"/>
  <c r="H87" i="1"/>
  <c r="F87" i="1"/>
  <c r="E87" i="1"/>
  <c r="D87" i="1"/>
  <c r="C87" i="1"/>
  <c r="I86" i="1"/>
  <c r="K86" i="1" s="1"/>
  <c r="H86" i="1"/>
  <c r="G86" i="1"/>
  <c r="E86" i="1"/>
  <c r="D86" i="1"/>
  <c r="C86" i="1"/>
  <c r="L85" i="1"/>
  <c r="K85" i="1"/>
  <c r="J85" i="1"/>
  <c r="I85" i="1"/>
  <c r="H85" i="1"/>
  <c r="F85" i="1"/>
  <c r="E85" i="1"/>
  <c r="D85" i="1"/>
  <c r="C85" i="1"/>
  <c r="L84" i="1"/>
  <c r="K84" i="1"/>
  <c r="J84" i="1"/>
  <c r="J86" i="1" s="1"/>
  <c r="I84" i="1"/>
  <c r="H84" i="1"/>
  <c r="F84" i="1"/>
  <c r="E84" i="1"/>
  <c r="D84" i="1"/>
  <c r="C84" i="1"/>
  <c r="K83" i="1"/>
  <c r="J83" i="1"/>
  <c r="I83" i="1"/>
  <c r="H83" i="1"/>
  <c r="F83" i="1"/>
  <c r="E83" i="1"/>
  <c r="D83" i="1"/>
  <c r="C83" i="1"/>
  <c r="J82" i="1"/>
  <c r="I82" i="1"/>
  <c r="K82" i="1" s="1"/>
  <c r="H82" i="1"/>
  <c r="F82" i="1"/>
  <c r="E82" i="1"/>
  <c r="D82" i="1"/>
  <c r="C82" i="1"/>
  <c r="J81" i="1"/>
  <c r="I81" i="1"/>
  <c r="K81" i="1" s="1"/>
  <c r="L81" i="1" s="1"/>
  <c r="H81" i="1"/>
  <c r="F81" i="1"/>
  <c r="E81" i="1"/>
  <c r="D81" i="1"/>
  <c r="C81" i="1"/>
  <c r="J78" i="1"/>
  <c r="I78" i="1"/>
  <c r="K78" i="1" s="1"/>
  <c r="L78" i="1" s="1"/>
  <c r="H78" i="1"/>
  <c r="F78" i="1"/>
  <c r="E78" i="1"/>
  <c r="D78" i="1"/>
  <c r="C78" i="1"/>
  <c r="K77" i="1"/>
  <c r="J77" i="1"/>
  <c r="L77" i="1" s="1"/>
  <c r="I77" i="1"/>
  <c r="H77" i="1"/>
  <c r="G77" i="1"/>
  <c r="E77" i="1"/>
  <c r="D77" i="1"/>
  <c r="C77" i="1"/>
  <c r="L76" i="1"/>
  <c r="K76" i="1"/>
  <c r="J76" i="1"/>
  <c r="I76" i="1"/>
  <c r="H76" i="1"/>
  <c r="F76" i="1"/>
  <c r="E76" i="1"/>
  <c r="D76" i="1"/>
  <c r="C76" i="1"/>
  <c r="J75" i="1"/>
  <c r="I75" i="1"/>
  <c r="K75" i="1" s="1"/>
  <c r="H75" i="1"/>
  <c r="K119" i="1" s="1"/>
  <c r="F75" i="1"/>
  <c r="E75" i="1"/>
  <c r="D75" i="1"/>
  <c r="C75" i="1"/>
  <c r="K72" i="1"/>
  <c r="J72" i="1"/>
  <c r="I72" i="1"/>
  <c r="H72" i="1"/>
  <c r="F72" i="1"/>
  <c r="E72" i="1"/>
  <c r="D72" i="1"/>
  <c r="C72" i="1"/>
  <c r="I71" i="1"/>
  <c r="K71" i="1" s="1"/>
  <c r="H71" i="1"/>
  <c r="G71" i="1"/>
  <c r="J71" i="1" s="1"/>
  <c r="E71" i="1"/>
  <c r="D71" i="1"/>
  <c r="C71" i="1"/>
  <c r="L70" i="1"/>
  <c r="K70" i="1"/>
  <c r="J70" i="1"/>
  <c r="I70" i="1"/>
  <c r="H70" i="1"/>
  <c r="F70" i="1"/>
  <c r="E70" i="1"/>
  <c r="D70" i="1"/>
  <c r="C70" i="1"/>
  <c r="L69" i="1"/>
  <c r="K69" i="1"/>
  <c r="J69" i="1"/>
  <c r="I69" i="1"/>
  <c r="H69" i="1"/>
  <c r="G69" i="1"/>
  <c r="E69" i="1"/>
  <c r="C69" i="1"/>
  <c r="J68" i="1"/>
  <c r="I68" i="1"/>
  <c r="K68" i="1" s="1"/>
  <c r="H68" i="1"/>
  <c r="F68" i="1"/>
  <c r="E68" i="1"/>
  <c r="D68" i="1"/>
  <c r="C68" i="1"/>
  <c r="J67" i="1"/>
  <c r="J118" i="1" s="1"/>
  <c r="Q118" i="1" s="1"/>
  <c r="I67" i="1"/>
  <c r="K67" i="1" s="1"/>
  <c r="H67" i="1"/>
  <c r="K118" i="1" s="1"/>
  <c r="F67" i="1"/>
  <c r="E67" i="1"/>
  <c r="D67" i="1"/>
  <c r="C67" i="1"/>
  <c r="K66" i="1"/>
  <c r="L66" i="1" s="1"/>
  <c r="J66" i="1"/>
  <c r="I66" i="1"/>
  <c r="H66" i="1"/>
  <c r="F66" i="1"/>
  <c r="E66" i="1"/>
  <c r="D66" i="1"/>
  <c r="C66" i="1"/>
  <c r="K65" i="1"/>
  <c r="I65" i="1"/>
  <c r="H65" i="1"/>
  <c r="G65" i="1"/>
  <c r="E65" i="1"/>
  <c r="D65" i="1"/>
  <c r="C65" i="1"/>
  <c r="J64" i="1"/>
  <c r="J65" i="1" s="1"/>
  <c r="I64" i="1"/>
  <c r="K64" i="1" s="1"/>
  <c r="H64" i="1"/>
  <c r="F64" i="1"/>
  <c r="E64" i="1"/>
  <c r="D64" i="1"/>
  <c r="C64" i="1"/>
  <c r="I63" i="1"/>
  <c r="K63" i="1" s="1"/>
  <c r="H63" i="1"/>
  <c r="G63" i="1"/>
  <c r="E63" i="1"/>
  <c r="D63" i="1"/>
  <c r="C63" i="1"/>
  <c r="K62" i="1"/>
  <c r="L62" i="1" s="1"/>
  <c r="J62" i="1"/>
  <c r="I62" i="1"/>
  <c r="H62" i="1"/>
  <c r="F62" i="1"/>
  <c r="E62" i="1"/>
  <c r="D62" i="1"/>
  <c r="C62" i="1"/>
  <c r="J61" i="1"/>
  <c r="I61" i="1"/>
  <c r="K61" i="1" s="1"/>
  <c r="L61" i="1" s="1"/>
  <c r="H61" i="1"/>
  <c r="F61" i="1"/>
  <c r="E61" i="1"/>
  <c r="D61" i="1"/>
  <c r="C61" i="1"/>
  <c r="J60" i="1"/>
  <c r="I60" i="1"/>
  <c r="K60" i="1" s="1"/>
  <c r="L60" i="1" s="1"/>
  <c r="H60" i="1"/>
  <c r="F60" i="1"/>
  <c r="E60" i="1"/>
  <c r="D60" i="1"/>
  <c r="C60" i="1"/>
  <c r="K57" i="1"/>
  <c r="J57" i="1"/>
  <c r="I57" i="1"/>
  <c r="H57" i="1"/>
  <c r="F57" i="1"/>
  <c r="E57" i="1"/>
  <c r="D57" i="1"/>
  <c r="C57" i="1"/>
  <c r="J56" i="1"/>
  <c r="I56" i="1"/>
  <c r="K56" i="1" s="1"/>
  <c r="H56" i="1"/>
  <c r="G56" i="1"/>
  <c r="E56" i="1"/>
  <c r="D56" i="1"/>
  <c r="C56" i="1"/>
  <c r="K55" i="1"/>
  <c r="I55" i="1"/>
  <c r="H55" i="1"/>
  <c r="G55" i="1"/>
  <c r="J55" i="1" s="1"/>
  <c r="L55" i="1" s="1"/>
  <c r="E55" i="1"/>
  <c r="D55" i="1"/>
  <c r="C55" i="1"/>
  <c r="J54" i="1"/>
  <c r="I54" i="1"/>
  <c r="K54" i="1" s="1"/>
  <c r="H54" i="1"/>
  <c r="F54" i="1"/>
  <c r="E54" i="1"/>
  <c r="D54" i="1"/>
  <c r="C54" i="1"/>
  <c r="K53" i="1"/>
  <c r="J53" i="1"/>
  <c r="I53" i="1"/>
  <c r="H53" i="1"/>
  <c r="F53" i="1"/>
  <c r="E53" i="1"/>
  <c r="D53" i="1"/>
  <c r="C53" i="1"/>
  <c r="J52" i="1"/>
  <c r="L52" i="1" s="1"/>
  <c r="I52" i="1"/>
  <c r="K52" i="1" s="1"/>
  <c r="H52" i="1"/>
  <c r="F52" i="1"/>
  <c r="E52" i="1"/>
  <c r="D52" i="1"/>
  <c r="C52" i="1"/>
  <c r="J51" i="1"/>
  <c r="J117" i="1" s="1"/>
  <c r="I51" i="1"/>
  <c r="K51" i="1" s="1"/>
  <c r="L51" i="1" s="1"/>
  <c r="H51" i="1"/>
  <c r="K117" i="1" s="1"/>
  <c r="F51" i="1"/>
  <c r="E51" i="1"/>
  <c r="D51" i="1"/>
  <c r="C51" i="1"/>
  <c r="I48" i="1"/>
  <c r="K48" i="1" s="1"/>
  <c r="H48" i="1"/>
  <c r="F48" i="1"/>
  <c r="E48" i="1"/>
  <c r="D48" i="1"/>
  <c r="C48" i="1"/>
  <c r="L47" i="1"/>
  <c r="K47" i="1"/>
  <c r="J47" i="1"/>
  <c r="I47" i="1"/>
  <c r="H47" i="1"/>
  <c r="F47" i="1"/>
  <c r="E47" i="1"/>
  <c r="D47" i="1"/>
  <c r="C47" i="1"/>
  <c r="K46" i="1"/>
  <c r="I46" i="1"/>
  <c r="H46" i="1"/>
  <c r="G46" i="1"/>
  <c r="J46" i="1" s="1"/>
  <c r="E46" i="1"/>
  <c r="D46" i="1"/>
  <c r="C46" i="1"/>
  <c r="I45" i="1"/>
  <c r="K45" i="1" s="1"/>
  <c r="H45" i="1"/>
  <c r="G45" i="1"/>
  <c r="F45" i="1"/>
  <c r="E45" i="1"/>
  <c r="D45" i="1"/>
  <c r="C45" i="1"/>
  <c r="J44" i="1"/>
  <c r="I44" i="1"/>
  <c r="K44" i="1" s="1"/>
  <c r="H44" i="1"/>
  <c r="F44" i="1"/>
  <c r="E44" i="1"/>
  <c r="D44" i="1"/>
  <c r="C44" i="1"/>
  <c r="J43" i="1"/>
  <c r="I43" i="1"/>
  <c r="K43" i="1" s="1"/>
  <c r="L43" i="1" s="1"/>
  <c r="H43" i="1"/>
  <c r="F43" i="1"/>
  <c r="E43" i="1"/>
  <c r="D43" i="1"/>
  <c r="C43" i="1"/>
  <c r="J42" i="1"/>
  <c r="L42" i="1" s="1"/>
  <c r="I42" i="1"/>
  <c r="K42" i="1" s="1"/>
  <c r="H42" i="1"/>
  <c r="F42" i="1"/>
  <c r="E42" i="1"/>
  <c r="D42" i="1"/>
  <c r="C42" i="1"/>
  <c r="I41" i="1"/>
  <c r="K41" i="1" s="1"/>
  <c r="H41" i="1"/>
  <c r="F41" i="1"/>
  <c r="E41" i="1"/>
  <c r="D41" i="1"/>
  <c r="C41" i="1"/>
  <c r="I40" i="1"/>
  <c r="K40" i="1" s="1"/>
  <c r="H40" i="1"/>
  <c r="F40" i="1"/>
  <c r="E40" i="1"/>
  <c r="D40" i="1"/>
  <c r="C40" i="1"/>
  <c r="J39" i="1"/>
  <c r="L39" i="1" s="1"/>
  <c r="I39" i="1"/>
  <c r="K39" i="1" s="1"/>
  <c r="H39" i="1"/>
  <c r="F39" i="1"/>
  <c r="E39" i="1"/>
  <c r="D39" i="1"/>
  <c r="C39" i="1"/>
  <c r="K38" i="1"/>
  <c r="I38" i="1"/>
  <c r="H38" i="1"/>
  <c r="F38" i="1"/>
  <c r="E38" i="1"/>
  <c r="D38" i="1"/>
  <c r="C38" i="1"/>
  <c r="I37" i="1"/>
  <c r="K37" i="1" s="1"/>
  <c r="H37" i="1"/>
  <c r="F37" i="1"/>
  <c r="E37" i="1"/>
  <c r="D37" i="1"/>
  <c r="C37" i="1"/>
  <c r="I36" i="1"/>
  <c r="K36" i="1" s="1"/>
  <c r="H36" i="1"/>
  <c r="E36" i="1"/>
  <c r="D36" i="1"/>
  <c r="C36" i="1"/>
  <c r="K35" i="1"/>
  <c r="I35" i="1"/>
  <c r="H35" i="1"/>
  <c r="K112" i="1" s="1"/>
  <c r="E35" i="1"/>
  <c r="D35" i="1"/>
  <c r="C35" i="1"/>
  <c r="I32" i="1"/>
  <c r="K32" i="1" s="1"/>
  <c r="H32" i="1"/>
  <c r="F32" i="1"/>
  <c r="E32" i="1"/>
  <c r="D32" i="1"/>
  <c r="C32" i="1"/>
  <c r="K31" i="1"/>
  <c r="I31" i="1"/>
  <c r="H31" i="1"/>
  <c r="G31" i="1"/>
  <c r="E31" i="1"/>
  <c r="D31" i="1"/>
  <c r="C31" i="1"/>
  <c r="I30" i="1"/>
  <c r="K30" i="1" s="1"/>
  <c r="H30" i="1"/>
  <c r="E30" i="1"/>
  <c r="D30" i="1"/>
  <c r="C30" i="1"/>
  <c r="K29" i="1"/>
  <c r="I29" i="1"/>
  <c r="H29" i="1"/>
  <c r="E29" i="1"/>
  <c r="D29" i="1"/>
  <c r="C29" i="1"/>
  <c r="I28" i="1"/>
  <c r="K28" i="1" s="1"/>
  <c r="H28" i="1"/>
  <c r="F28" i="1"/>
  <c r="E28" i="1"/>
  <c r="D28" i="1"/>
  <c r="C28" i="1"/>
  <c r="K27" i="1"/>
  <c r="I27" i="1"/>
  <c r="H27" i="1"/>
  <c r="F27" i="1"/>
  <c r="E27" i="1"/>
  <c r="D27" i="1"/>
  <c r="C27" i="1"/>
  <c r="I26" i="1"/>
  <c r="K26" i="1" s="1"/>
  <c r="H26" i="1"/>
  <c r="F26" i="1"/>
  <c r="E26" i="1"/>
  <c r="D26" i="1"/>
  <c r="C26" i="1"/>
  <c r="I25" i="1"/>
  <c r="K25" i="1" s="1"/>
  <c r="H25" i="1"/>
  <c r="K111" i="1" s="1"/>
  <c r="F25" i="1"/>
  <c r="E25" i="1"/>
  <c r="D25" i="1"/>
  <c r="C25" i="1"/>
  <c r="I24" i="1"/>
  <c r="K24" i="1" s="1"/>
  <c r="H24" i="1"/>
  <c r="E24" i="1"/>
  <c r="D24" i="1"/>
  <c r="C24" i="1"/>
  <c r="I23" i="1"/>
  <c r="K23" i="1" s="1"/>
  <c r="H23" i="1"/>
  <c r="E23" i="1"/>
  <c r="D23" i="1"/>
  <c r="C23" i="1"/>
  <c r="K20" i="1"/>
  <c r="I20" i="1"/>
  <c r="H20" i="1"/>
  <c r="F20" i="1"/>
  <c r="E20" i="1"/>
  <c r="D20" i="1"/>
  <c r="C20" i="1"/>
  <c r="K19" i="1"/>
  <c r="I19" i="1"/>
  <c r="H19" i="1"/>
  <c r="F19" i="1"/>
  <c r="E19" i="1"/>
  <c r="D19" i="1"/>
  <c r="C19" i="1"/>
  <c r="I18" i="1"/>
  <c r="K18" i="1" s="1"/>
  <c r="H18" i="1"/>
  <c r="F18" i="1"/>
  <c r="E18" i="1"/>
  <c r="D18" i="1"/>
  <c r="C18" i="1"/>
  <c r="K17" i="1"/>
  <c r="I17" i="1"/>
  <c r="H17" i="1"/>
  <c r="F17" i="1"/>
  <c r="E17" i="1"/>
  <c r="D17" i="1"/>
  <c r="C17" i="1"/>
  <c r="K16" i="1"/>
  <c r="I16" i="1"/>
  <c r="H16" i="1"/>
  <c r="F16" i="1"/>
  <c r="E16" i="1"/>
  <c r="D16" i="1"/>
  <c r="C16" i="1"/>
  <c r="K15" i="1"/>
  <c r="I15" i="1"/>
  <c r="H15" i="1"/>
  <c r="F15" i="1"/>
  <c r="E15" i="1"/>
  <c r="D15" i="1"/>
  <c r="C15" i="1"/>
  <c r="L14" i="1"/>
  <c r="K14" i="1"/>
  <c r="J14" i="1"/>
  <c r="J110" i="1" s="1"/>
  <c r="I14" i="1"/>
  <c r="H14" i="1"/>
  <c r="K110" i="1" s="1"/>
  <c r="F14" i="1"/>
  <c r="E14" i="1"/>
  <c r="D14" i="1"/>
  <c r="C14" i="1"/>
  <c r="K13" i="1"/>
  <c r="K8" i="1"/>
  <c r="K7" i="1"/>
  <c r="K6" i="1"/>
  <c r="G6" i="2" s="1"/>
  <c r="K5" i="1"/>
  <c r="L96" i="1" l="1"/>
  <c r="N97" i="1"/>
  <c r="L103" i="1"/>
  <c r="L54" i="1"/>
  <c r="L65" i="1"/>
  <c r="L44" i="1"/>
  <c r="L56" i="1"/>
  <c r="L71" i="1"/>
  <c r="L50" i="1"/>
  <c r="N55" i="1" s="1"/>
  <c r="N100" i="1"/>
  <c r="N102" i="1"/>
  <c r="L46" i="1"/>
  <c r="L53" i="1"/>
  <c r="N98" i="1"/>
  <c r="L86" i="1"/>
  <c r="L89" i="1"/>
  <c r="L57" i="1"/>
  <c r="N104" i="1"/>
  <c r="L125" i="1"/>
  <c r="L106" i="1"/>
  <c r="N105" i="1"/>
  <c r="E10" i="1"/>
  <c r="I104" i="1"/>
  <c r="G5" i="2"/>
  <c r="N101" i="1"/>
  <c r="L68" i="1"/>
  <c r="N99" i="1"/>
  <c r="A14" i="1"/>
  <c r="L72" i="1"/>
  <c r="L83" i="1"/>
  <c r="L80" i="1" s="1"/>
  <c r="L87" i="1"/>
  <c r="L91" i="1"/>
  <c r="J121" i="1"/>
  <c r="L64" i="1"/>
  <c r="L75" i="1"/>
  <c r="J63" i="1"/>
  <c r="L82" i="1"/>
  <c r="L90" i="1"/>
  <c r="L94" i="1"/>
  <c r="L67" i="1"/>
  <c r="J119" i="1"/>
  <c r="N88" i="1" l="1"/>
  <c r="N84" i="1"/>
  <c r="N80" i="1"/>
  <c r="L95" i="1"/>
  <c r="L121" i="1"/>
  <c r="N81" i="1"/>
  <c r="N92" i="1"/>
  <c r="N93" i="1"/>
  <c r="N85" i="1"/>
  <c r="L74" i="1"/>
  <c r="C42" i="2"/>
  <c r="N125" i="1"/>
  <c r="N52" i="1"/>
  <c r="N91" i="1"/>
  <c r="N87" i="1"/>
  <c r="N57" i="1"/>
  <c r="L63" i="1"/>
  <c r="N83" i="1"/>
  <c r="N53" i="1"/>
  <c r="N54" i="1"/>
  <c r="N94" i="1"/>
  <c r="N90" i="1"/>
  <c r="N89" i="1"/>
  <c r="N56" i="1"/>
  <c r="N82" i="1"/>
  <c r="L117" i="1"/>
  <c r="L58" i="1"/>
  <c r="N50" i="1"/>
  <c r="N51" i="1"/>
  <c r="N86" i="1"/>
  <c r="N96" i="1"/>
  <c r="L122" i="1"/>
  <c r="L79" i="1" l="1"/>
  <c r="N74" i="1"/>
  <c r="L119" i="1"/>
  <c r="N78" i="1"/>
  <c r="N76" i="1"/>
  <c r="N77" i="1"/>
  <c r="C34" i="2"/>
  <c r="N121" i="1"/>
  <c r="N75" i="1"/>
  <c r="L59" i="1"/>
  <c r="N122" i="1"/>
  <c r="C38" i="2"/>
  <c r="C22" i="2"/>
  <c r="N117" i="1"/>
  <c r="Q43" i="2"/>
  <c r="P43" i="2"/>
  <c r="O43" i="2"/>
  <c r="N43" i="2"/>
  <c r="M43" i="2"/>
  <c r="M44" i="2" s="1"/>
  <c r="V44" i="2"/>
  <c r="L43" i="2"/>
  <c r="U44" i="2"/>
  <c r="K43" i="2"/>
  <c r="J43" i="2"/>
  <c r="I43" i="2"/>
  <c r="R44" i="2"/>
  <c r="H43" i="2"/>
  <c r="Q44" i="2"/>
  <c r="P44" i="2"/>
  <c r="V43" i="2"/>
  <c r="O44" i="2"/>
  <c r="U43" i="2"/>
  <c r="T43" i="2"/>
  <c r="T44" i="2" s="1"/>
  <c r="S43" i="2"/>
  <c r="S44" i="2" s="1"/>
  <c r="L44" i="2"/>
  <c r="R43" i="2"/>
  <c r="L118" i="1" l="1"/>
  <c r="N69" i="1"/>
  <c r="N59" i="1"/>
  <c r="L73" i="1"/>
  <c r="N60" i="1"/>
  <c r="N70" i="1"/>
  <c r="N61" i="1"/>
  <c r="N62" i="1"/>
  <c r="N66" i="1"/>
  <c r="N64" i="1"/>
  <c r="N71" i="1"/>
  <c r="N65" i="1"/>
  <c r="N72" i="1"/>
  <c r="N68" i="1"/>
  <c r="N67" i="1"/>
  <c r="O40" i="2"/>
  <c r="U39" i="2"/>
  <c r="E39" i="2"/>
  <c r="T39" i="2"/>
  <c r="M40" i="2"/>
  <c r="S39" i="2"/>
  <c r="S40" i="2" s="1"/>
  <c r="R39" i="2"/>
  <c r="R40" i="2" s="1"/>
  <c r="Q39" i="2"/>
  <c r="J40" i="2"/>
  <c r="P39" i="2"/>
  <c r="O39" i="2"/>
  <c r="N39" i="2"/>
  <c r="N40" i="2" s="1"/>
  <c r="M39" i="2"/>
  <c r="V40" i="2"/>
  <c r="L39" i="2"/>
  <c r="L40" i="2" s="1"/>
  <c r="U40" i="2"/>
  <c r="E40" i="2"/>
  <c r="K39" i="2"/>
  <c r="T40" i="2"/>
  <c r="J39" i="2"/>
  <c r="I39" i="2"/>
  <c r="I40" i="2" s="1"/>
  <c r="H39" i="2"/>
  <c r="H40" i="2" s="1"/>
  <c r="P40" i="2"/>
  <c r="V39" i="2"/>
  <c r="F39" i="2"/>
  <c r="F40" i="2" s="1"/>
  <c r="N63" i="1"/>
  <c r="S36" i="2"/>
  <c r="I35" i="2"/>
  <c r="I36" i="2" s="1"/>
  <c r="R36" i="2"/>
  <c r="H35" i="2"/>
  <c r="V35" i="2"/>
  <c r="O36" i="2"/>
  <c r="U35" i="2"/>
  <c r="E35" i="2"/>
  <c r="N36" i="2"/>
  <c r="T35" i="2"/>
  <c r="T36" i="2" s="1"/>
  <c r="M36" i="2"/>
  <c r="S35" i="2"/>
  <c r="R35" i="2"/>
  <c r="K36" i="2"/>
  <c r="Q35" i="2"/>
  <c r="Q36" i="2" s="1"/>
  <c r="P35" i="2"/>
  <c r="P36" i="2" s="1"/>
  <c r="O35" i="2"/>
  <c r="H36" i="2"/>
  <c r="N35" i="2"/>
  <c r="M35" i="2"/>
  <c r="V36" i="2"/>
  <c r="L35" i="2"/>
  <c r="L36" i="2" s="1"/>
  <c r="U36" i="2"/>
  <c r="E36" i="2"/>
  <c r="K35" i="2"/>
  <c r="J35" i="2"/>
  <c r="J36" i="2" s="1"/>
  <c r="I44" i="2"/>
  <c r="J44" i="2"/>
  <c r="N119" i="1"/>
  <c r="C30" i="2"/>
  <c r="N44" i="2"/>
  <c r="K44" i="2"/>
  <c r="H44" i="2"/>
  <c r="O24" i="2"/>
  <c r="U23" i="2"/>
  <c r="U24" i="2" s="1"/>
  <c r="T23" i="2"/>
  <c r="S23" i="2"/>
  <c r="R23" i="2"/>
  <c r="Q23" i="2"/>
  <c r="J24" i="2"/>
  <c r="P23" i="2"/>
  <c r="P24" i="2" s="1"/>
  <c r="O23" i="2"/>
  <c r="H24" i="2"/>
  <c r="N23" i="2"/>
  <c r="N24" i="2" s="1"/>
  <c r="M23" i="2"/>
  <c r="M24" i="2" s="1"/>
  <c r="L23" i="2"/>
  <c r="L24" i="2" s="1"/>
  <c r="K23" i="2"/>
  <c r="K24" i="2" s="1"/>
  <c r="T24" i="2"/>
  <c r="J23" i="2"/>
  <c r="S24" i="2"/>
  <c r="I23" i="2"/>
  <c r="I24" i="2" s="1"/>
  <c r="R24" i="2"/>
  <c r="H23" i="2"/>
  <c r="Q24" i="2"/>
  <c r="V23" i="2"/>
  <c r="V24" i="2" s="1"/>
  <c r="K40" i="2" l="1"/>
  <c r="M31" i="2"/>
  <c r="V32" i="2"/>
  <c r="L31" i="2"/>
  <c r="U32" i="2"/>
  <c r="E32" i="2"/>
  <c r="K31" i="2"/>
  <c r="K32" i="2" s="1"/>
  <c r="J31" i="2"/>
  <c r="I31" i="2"/>
  <c r="H31" i="2"/>
  <c r="P32" i="2"/>
  <c r="V31" i="2"/>
  <c r="U31" i="2"/>
  <c r="E31" i="2"/>
  <c r="N32" i="2"/>
  <c r="T31" i="2"/>
  <c r="T32" i="2" s="1"/>
  <c r="S31" i="2"/>
  <c r="S32" i="2" s="1"/>
  <c r="R31" i="2"/>
  <c r="Q31" i="2"/>
  <c r="Q32" i="2" s="1"/>
  <c r="J32" i="2"/>
  <c r="P31" i="2"/>
  <c r="I32" i="2"/>
  <c r="O31" i="2"/>
  <c r="H32" i="2"/>
  <c r="N31" i="2"/>
  <c r="Q40" i="2"/>
  <c r="C26" i="2"/>
  <c r="N118" i="1"/>
  <c r="L32" i="2" l="1"/>
  <c r="O32" i="2"/>
  <c r="R32" i="2"/>
  <c r="Q27" i="2"/>
  <c r="J28" i="2"/>
  <c r="P27" i="2"/>
  <c r="O27" i="2"/>
  <c r="H28" i="2"/>
  <c r="N27" i="2"/>
  <c r="M27" i="2"/>
  <c r="L27" i="2"/>
  <c r="L28" i="2" s="1"/>
  <c r="U28" i="2"/>
  <c r="K27" i="2"/>
  <c r="K28" i="2" s="1"/>
  <c r="J27" i="2"/>
  <c r="S28" i="2"/>
  <c r="I27" i="2"/>
  <c r="R28" i="2"/>
  <c r="H27" i="2"/>
  <c r="P28" i="2"/>
  <c r="V27" i="2"/>
  <c r="O28" i="2"/>
  <c r="U27" i="2"/>
  <c r="N28" i="2"/>
  <c r="T27" i="2"/>
  <c r="T28" i="2" s="1"/>
  <c r="M28" i="2"/>
  <c r="S27" i="2"/>
  <c r="R27" i="2"/>
  <c r="M32" i="2"/>
  <c r="V28" i="2" l="1"/>
  <c r="Q28" i="2"/>
  <c r="I28" i="2"/>
  <c r="J19" i="1" l="1"/>
  <c r="L19" i="1" l="1"/>
  <c r="J41" i="1" l="1"/>
  <c r="J35" i="1"/>
  <c r="L41" i="1" l="1"/>
  <c r="L35" i="1"/>
  <c r="J37" i="1"/>
  <c r="O37" i="1" l="1"/>
  <c r="L37" i="1"/>
  <c r="J36" i="1" l="1"/>
  <c r="J40" i="1"/>
  <c r="L36" i="1" l="1"/>
  <c r="J38" i="1"/>
  <c r="J112" i="1"/>
  <c r="J45" i="1"/>
  <c r="L40" i="1"/>
  <c r="J48" i="1"/>
  <c r="L45" i="1" l="1"/>
  <c r="O38" i="1"/>
  <c r="P112" i="1" s="1"/>
  <c r="Q112" i="1" s="1"/>
  <c r="L38" i="1"/>
  <c r="L48" i="1"/>
  <c r="L34" i="1"/>
  <c r="N48" i="1" l="1"/>
  <c r="N38" i="1"/>
  <c r="N45" i="1"/>
  <c r="L112" i="1"/>
  <c r="L49" i="1"/>
  <c r="N43" i="1"/>
  <c r="N34" i="1"/>
  <c r="N47" i="1"/>
  <c r="N39" i="1"/>
  <c r="N42" i="1"/>
  <c r="N46" i="1"/>
  <c r="N44" i="1"/>
  <c r="N35" i="1"/>
  <c r="N41" i="1"/>
  <c r="N37" i="1"/>
  <c r="N36" i="1"/>
  <c r="N40" i="1"/>
  <c r="C18" i="2" l="1"/>
  <c r="N112" i="1"/>
  <c r="J20" i="1"/>
  <c r="J18" i="1" l="1"/>
  <c r="J28" i="1"/>
  <c r="L20" i="1"/>
  <c r="J17" i="1"/>
  <c r="I19" i="2"/>
  <c r="I20" i="2" s="1"/>
  <c r="H19" i="2"/>
  <c r="V19" i="2"/>
  <c r="U19" i="2"/>
  <c r="T19" i="2"/>
  <c r="T20" i="2" s="1"/>
  <c r="S19" i="2"/>
  <c r="S20" i="2" s="1"/>
  <c r="R19" i="2"/>
  <c r="R20" i="2" s="1"/>
  <c r="Q19" i="2"/>
  <c r="Q20" i="2" s="1"/>
  <c r="P19" i="2"/>
  <c r="P20" i="2" s="1"/>
  <c r="O19" i="2"/>
  <c r="O20" i="2" s="1"/>
  <c r="N19" i="2"/>
  <c r="N20" i="2" s="1"/>
  <c r="M19" i="2"/>
  <c r="M20" i="2" s="1"/>
  <c r="V20" i="2"/>
  <c r="L19" i="2"/>
  <c r="U20" i="2"/>
  <c r="K19" i="2"/>
  <c r="K20" i="2" s="1"/>
  <c r="J19" i="2"/>
  <c r="J20" i="2" s="1"/>
  <c r="L20" i="2" l="1"/>
  <c r="L17" i="1"/>
  <c r="H20" i="2"/>
  <c r="L28" i="1"/>
  <c r="J29" i="1"/>
  <c r="L18" i="1"/>
  <c r="J24" i="1" l="1"/>
  <c r="J23" i="1"/>
  <c r="Y8" i="2"/>
  <c r="J15" i="1"/>
  <c r="O29" i="1"/>
  <c r="L29" i="1"/>
  <c r="J31" i="1" l="1"/>
  <c r="J111" i="1"/>
  <c r="L23" i="1"/>
  <c r="O23" i="1"/>
  <c r="L24" i="1"/>
  <c r="O24" i="1"/>
  <c r="J16" i="1"/>
  <c r="A15" i="1"/>
  <c r="L15" i="1"/>
  <c r="J27" i="1"/>
  <c r="J26" i="1"/>
  <c r="J30" i="1" l="1"/>
  <c r="P111" i="1"/>
  <c r="Q111" i="1" s="1"/>
  <c r="L26" i="1"/>
  <c r="L31" i="1"/>
  <c r="L27" i="1"/>
  <c r="A16" i="1"/>
  <c r="A17" i="1" s="1"/>
  <c r="A18" i="1" s="1"/>
  <c r="A19" i="1" s="1"/>
  <c r="A20" i="1" s="1"/>
  <c r="L16" i="1"/>
  <c r="L13" i="1" s="1"/>
  <c r="J25" i="1"/>
  <c r="L110" i="1" l="1"/>
  <c r="N13" i="1"/>
  <c r="A22" i="1"/>
  <c r="L21" i="1"/>
  <c r="N14" i="1"/>
  <c r="N19" i="1"/>
  <c r="N20" i="1"/>
  <c r="N17" i="1"/>
  <c r="N18" i="1"/>
  <c r="L25" i="1"/>
  <c r="N15" i="1"/>
  <c r="O30" i="1"/>
  <c r="L30" i="1"/>
  <c r="N16" i="1"/>
  <c r="A111" i="1" l="1"/>
  <c r="A13" i="2" s="1"/>
  <c r="K22" i="1"/>
  <c r="A23" i="1"/>
  <c r="A24" i="1" s="1"/>
  <c r="A25" i="1" s="1"/>
  <c r="A26" i="1" s="1"/>
  <c r="A27" i="1" s="1"/>
  <c r="A28" i="1" s="1"/>
  <c r="A29" i="1" s="1"/>
  <c r="A30" i="1" s="1"/>
  <c r="A31" i="1" s="1"/>
  <c r="J32" i="1"/>
  <c r="N110" i="1"/>
  <c r="C10" i="2"/>
  <c r="Q11" i="2" l="1"/>
  <c r="P11" i="2"/>
  <c r="O11" i="2"/>
  <c r="N11" i="2"/>
  <c r="N12" i="2" s="1"/>
  <c r="M11" i="2"/>
  <c r="M12" i="2" s="1"/>
  <c r="L11" i="2"/>
  <c r="L12" i="2" s="1"/>
  <c r="K11" i="2"/>
  <c r="K12" i="2" s="1"/>
  <c r="J11" i="2"/>
  <c r="J12" i="2" s="1"/>
  <c r="S12" i="2"/>
  <c r="I11" i="2"/>
  <c r="I12" i="2" s="1"/>
  <c r="R12" i="2"/>
  <c r="H11" i="2"/>
  <c r="H12" i="2" s="1"/>
  <c r="Q12" i="2"/>
  <c r="P12" i="2"/>
  <c r="V11" i="2"/>
  <c r="V12" i="2" s="1"/>
  <c r="O12" i="2"/>
  <c r="U11" i="2"/>
  <c r="U12" i="2" s="1"/>
  <c r="T11" i="2"/>
  <c r="T12" i="2" s="1"/>
  <c r="S11" i="2"/>
  <c r="R11" i="2"/>
  <c r="AA8" i="2"/>
  <c r="A32" i="1"/>
  <c r="L32" i="1"/>
  <c r="L22" i="1" l="1"/>
  <c r="L111" i="1" l="1"/>
  <c r="N22" i="1"/>
  <c r="A34" i="1"/>
  <c r="L33" i="1"/>
  <c r="N28" i="1"/>
  <c r="N29" i="1"/>
  <c r="N23" i="1"/>
  <c r="N24" i="1"/>
  <c r="N31" i="1"/>
  <c r="N27" i="1"/>
  <c r="L107" i="1"/>
  <c r="N26" i="1"/>
  <c r="N25" i="1"/>
  <c r="N30" i="1"/>
  <c r="N32" i="1"/>
  <c r="O126" i="1" l="1"/>
  <c r="O120" i="1"/>
  <c r="O115" i="1"/>
  <c r="O114" i="1"/>
  <c r="O113" i="1"/>
  <c r="M107" i="1"/>
  <c r="O124" i="1"/>
  <c r="M105" i="1"/>
  <c r="O123" i="1"/>
  <c r="O116" i="1"/>
  <c r="M51" i="1"/>
  <c r="M99" i="1"/>
  <c r="M102" i="1"/>
  <c r="M69" i="1"/>
  <c r="M60" i="1"/>
  <c r="M97" i="1"/>
  <c r="M43" i="1"/>
  <c r="M100" i="1"/>
  <c r="M78" i="1"/>
  <c r="M84" i="1"/>
  <c r="M61" i="1"/>
  <c r="M47" i="1"/>
  <c r="M88" i="1"/>
  <c r="M14" i="1"/>
  <c r="M70" i="1"/>
  <c r="M39" i="1"/>
  <c r="M85" i="1"/>
  <c r="M62" i="1"/>
  <c r="M93" i="1"/>
  <c r="M98" i="1"/>
  <c r="M42" i="1"/>
  <c r="M55" i="1"/>
  <c r="M52" i="1"/>
  <c r="M81" i="1"/>
  <c r="M77" i="1"/>
  <c r="M92" i="1"/>
  <c r="M104" i="1"/>
  <c r="M125" i="1" s="1"/>
  <c r="O125" i="1" s="1"/>
  <c r="M76" i="1"/>
  <c r="M101" i="1"/>
  <c r="M66" i="1"/>
  <c r="M68" i="1"/>
  <c r="M94" i="1"/>
  <c r="M86" i="1"/>
  <c r="M56" i="1"/>
  <c r="M67" i="1"/>
  <c r="M75" i="1"/>
  <c r="M71" i="1"/>
  <c r="M53" i="1"/>
  <c r="M90" i="1"/>
  <c r="M96" i="1"/>
  <c r="M122" i="1" s="1"/>
  <c r="O122" i="1" s="1"/>
  <c r="M83" i="1"/>
  <c r="M80" i="1"/>
  <c r="M121" i="1" s="1"/>
  <c r="O121" i="1" s="1"/>
  <c r="M64" i="1"/>
  <c r="M89" i="1"/>
  <c r="M87" i="1"/>
  <c r="M65" i="1"/>
  <c r="M46" i="1"/>
  <c r="M44" i="1"/>
  <c r="M91" i="1"/>
  <c r="M72" i="1"/>
  <c r="M82" i="1"/>
  <c r="M57" i="1"/>
  <c r="M50" i="1"/>
  <c r="M117" i="1" s="1"/>
  <c r="O117" i="1" s="1"/>
  <c r="M54" i="1"/>
  <c r="M74" i="1"/>
  <c r="M119" i="1" s="1"/>
  <c r="O119" i="1" s="1"/>
  <c r="M63" i="1"/>
  <c r="M59" i="1"/>
  <c r="M118" i="1" s="1"/>
  <c r="O118" i="1" s="1"/>
  <c r="M19" i="1"/>
  <c r="M35" i="1"/>
  <c r="M41" i="1"/>
  <c r="M37" i="1"/>
  <c r="M40" i="1"/>
  <c r="M36" i="1"/>
  <c r="M48" i="1"/>
  <c r="M45" i="1"/>
  <c r="M38" i="1"/>
  <c r="M34" i="1"/>
  <c r="M112" i="1" s="1"/>
  <c r="O112" i="1" s="1"/>
  <c r="M20" i="1"/>
  <c r="M17" i="1"/>
  <c r="M28" i="1"/>
  <c r="M18" i="1"/>
  <c r="M29" i="1"/>
  <c r="M24" i="1"/>
  <c r="M15" i="1"/>
  <c r="M23" i="1"/>
  <c r="M26" i="1"/>
  <c r="M27" i="1"/>
  <c r="M31" i="1"/>
  <c r="M16" i="1"/>
  <c r="M13" i="1"/>
  <c r="M110" i="1" s="1"/>
  <c r="M30" i="1"/>
  <c r="M25" i="1"/>
  <c r="M32" i="1"/>
  <c r="M22" i="1"/>
  <c r="M111" i="1" s="1"/>
  <c r="O111" i="1" s="1"/>
  <c r="A112" i="1"/>
  <c r="A17" i="2" s="1"/>
  <c r="K34" i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50" i="1"/>
  <c r="N111" i="1"/>
  <c r="C14" i="2"/>
  <c r="L109" i="1"/>
  <c r="M109" i="1" l="1"/>
  <c r="O110" i="1"/>
  <c r="C56" i="2"/>
  <c r="O108" i="1"/>
  <c r="M15" i="2"/>
  <c r="M47" i="2" s="1"/>
  <c r="L15" i="2"/>
  <c r="L47" i="2" s="1"/>
  <c r="K15" i="2"/>
  <c r="K47" i="2" s="1"/>
  <c r="T16" i="2"/>
  <c r="T49" i="2" s="1"/>
  <c r="T50" i="2" s="1"/>
  <c r="J15" i="2"/>
  <c r="J47" i="2" s="1"/>
  <c r="I15" i="2"/>
  <c r="I47" i="2" s="1"/>
  <c r="H15" i="2"/>
  <c r="H47" i="2" s="1"/>
  <c r="V15" i="2"/>
  <c r="V47" i="2" s="1"/>
  <c r="U15" i="2"/>
  <c r="U47" i="2" s="1"/>
  <c r="T15" i="2"/>
  <c r="T47" i="2" s="1"/>
  <c r="M16" i="2"/>
  <c r="M49" i="2" s="1"/>
  <c r="M50" i="2" s="1"/>
  <c r="S15" i="2"/>
  <c r="S47" i="2" s="1"/>
  <c r="L16" i="2"/>
  <c r="L49" i="2" s="1"/>
  <c r="L50" i="2" s="1"/>
  <c r="R15" i="2"/>
  <c r="R47" i="2" s="1"/>
  <c r="Q15" i="2"/>
  <c r="Q47" i="2" s="1"/>
  <c r="P15" i="2"/>
  <c r="P47" i="2" s="1"/>
  <c r="O15" i="2"/>
  <c r="O47" i="2" s="1"/>
  <c r="H16" i="2"/>
  <c r="H49" i="2" s="1"/>
  <c r="H50" i="2" s="1"/>
  <c r="N15" i="2"/>
  <c r="N47" i="2" s="1"/>
  <c r="C45" i="2"/>
  <c r="A117" i="1"/>
  <c r="A21" i="2" s="1"/>
  <c r="K50" i="1"/>
  <c r="A51" i="1"/>
  <c r="A52" i="1" s="1"/>
  <c r="A53" i="1" s="1"/>
  <c r="A54" i="1" s="1"/>
  <c r="A55" i="1" s="1"/>
  <c r="A56" i="1" s="1"/>
  <c r="A57" i="1" s="1"/>
  <c r="A59" i="1"/>
  <c r="O16" i="2" l="1"/>
  <c r="O49" i="2" s="1"/>
  <c r="O50" i="2" s="1"/>
  <c r="S48" i="2"/>
  <c r="K48" i="2"/>
  <c r="I48" i="2"/>
  <c r="J48" i="2"/>
  <c r="U48" i="2"/>
  <c r="V16" i="2"/>
  <c r="V49" i="2" s="1"/>
  <c r="V50" i="2" s="1"/>
  <c r="N45" i="2"/>
  <c r="N48" i="2"/>
  <c r="U16" i="2"/>
  <c r="U49" i="2" s="1"/>
  <c r="U50" i="2" s="1"/>
  <c r="M45" i="2"/>
  <c r="M48" i="2"/>
  <c r="A118" i="1"/>
  <c r="A25" i="2" s="1"/>
  <c r="A60" i="1"/>
  <c r="A61" i="1" s="1"/>
  <c r="K59" i="1"/>
  <c r="A74" i="1"/>
  <c r="O45" i="2"/>
  <c r="O48" i="2"/>
  <c r="I16" i="2"/>
  <c r="I49" i="2" s="1"/>
  <c r="I50" i="2" s="1"/>
  <c r="P16" i="2"/>
  <c r="P49" i="2" s="1"/>
  <c r="P50" i="2" s="1"/>
  <c r="R48" i="2"/>
  <c r="S16" i="2"/>
  <c r="S49" i="2" s="1"/>
  <c r="S50" i="2" s="1"/>
  <c r="C48" i="2"/>
  <c r="C49" i="2"/>
  <c r="P48" i="2"/>
  <c r="T45" i="2"/>
  <c r="T48" i="2"/>
  <c r="N16" i="2"/>
  <c r="N49" i="2" s="1"/>
  <c r="N50" i="2" s="1"/>
  <c r="V48" i="2"/>
  <c r="J16" i="2"/>
  <c r="J49" i="2" s="1"/>
  <c r="J50" i="2" s="1"/>
  <c r="Q16" i="2"/>
  <c r="Q49" i="2" s="1"/>
  <c r="Q50" i="2" s="1"/>
  <c r="L45" i="2"/>
  <c r="L48" i="2"/>
  <c r="Q45" i="2"/>
  <c r="Q48" i="2"/>
  <c r="H48" i="2"/>
  <c r="H45" i="2"/>
  <c r="K16" i="2"/>
  <c r="K49" i="2" s="1"/>
  <c r="K50" i="2" s="1"/>
  <c r="R16" i="2"/>
  <c r="R49" i="2" s="1"/>
  <c r="R50" i="2" s="1"/>
  <c r="P45" i="2" l="1"/>
  <c r="T51" i="2"/>
  <c r="T52" i="2" s="1"/>
  <c r="T46" i="2"/>
  <c r="U45" i="2"/>
  <c r="P46" i="2"/>
  <c r="P51" i="2"/>
  <c r="P52" i="2" s="1"/>
  <c r="N46" i="2"/>
  <c r="N51" i="2"/>
  <c r="N52" i="2" s="1"/>
  <c r="J45" i="2"/>
  <c r="H51" i="2"/>
  <c r="H52" i="2" s="1"/>
  <c r="H46" i="2"/>
  <c r="O46" i="2"/>
  <c r="O51" i="2"/>
  <c r="O52" i="2" s="1"/>
  <c r="I45" i="2"/>
  <c r="K74" i="1"/>
  <c r="A119" i="1"/>
  <c r="A29" i="2" s="1"/>
  <c r="A75" i="1"/>
  <c r="A76" i="1" s="1"/>
  <c r="A77" i="1" s="1"/>
  <c r="A78" i="1" s="1"/>
  <c r="A80" i="1"/>
  <c r="Q46" i="2"/>
  <c r="Q51" i="2"/>
  <c r="Q52" i="2" s="1"/>
  <c r="V45" i="2"/>
  <c r="K45" i="2"/>
  <c r="A62" i="1"/>
  <c r="A63" i="1"/>
  <c r="A64" i="1" s="1"/>
  <c r="A65" i="1" s="1"/>
  <c r="A66" i="1" s="1"/>
  <c r="A67" i="1" s="1"/>
  <c r="A68" i="1" s="1"/>
  <c r="M46" i="2"/>
  <c r="M51" i="2"/>
  <c r="M52" i="2" s="1"/>
  <c r="D39" i="2"/>
  <c r="D23" i="2"/>
  <c r="D35" i="2"/>
  <c r="D19" i="2"/>
  <c r="D31" i="2"/>
  <c r="D15" i="2"/>
  <c r="C50" i="2"/>
  <c r="D43" i="2"/>
  <c r="D27" i="2"/>
  <c r="D11" i="2"/>
  <c r="R45" i="2"/>
  <c r="L46" i="2"/>
  <c r="L51" i="2"/>
  <c r="L52" i="2" s="1"/>
  <c r="S45" i="2"/>
  <c r="D16" i="2" l="1"/>
  <c r="G15" i="2"/>
  <c r="G16" i="2" s="1"/>
  <c r="E15" i="2"/>
  <c r="F15" i="2"/>
  <c r="F16" i="2" s="1"/>
  <c r="I51" i="2"/>
  <c r="I52" i="2" s="1"/>
  <c r="I46" i="2"/>
  <c r="D24" i="2"/>
  <c r="E23" i="2"/>
  <c r="G23" i="2"/>
  <c r="G24" i="2" s="1"/>
  <c r="F23" i="2"/>
  <c r="F24" i="2" s="1"/>
  <c r="A70" i="1"/>
  <c r="A71" i="1" s="1"/>
  <c r="A72" i="1" s="1"/>
  <c r="A69" i="1"/>
  <c r="D32" i="2"/>
  <c r="G31" i="2"/>
  <c r="G32" i="2" s="1"/>
  <c r="F31" i="2"/>
  <c r="D20" i="2"/>
  <c r="F19" i="2"/>
  <c r="F20" i="2" s="1"/>
  <c r="E19" i="2"/>
  <c r="G19" i="2"/>
  <c r="G20" i="2" s="1"/>
  <c r="D36" i="2"/>
  <c r="G35" i="2"/>
  <c r="G36" i="2" s="1"/>
  <c r="F35" i="2"/>
  <c r="D40" i="2"/>
  <c r="G39" i="2"/>
  <c r="J51" i="2"/>
  <c r="J52" i="2" s="1"/>
  <c r="J46" i="2"/>
  <c r="V51" i="2"/>
  <c r="V52" i="2" s="1"/>
  <c r="V46" i="2"/>
  <c r="U51" i="2"/>
  <c r="U52" i="2" s="1"/>
  <c r="U46" i="2"/>
  <c r="S51" i="2"/>
  <c r="S52" i="2" s="1"/>
  <c r="S46" i="2"/>
  <c r="K51" i="2"/>
  <c r="K52" i="2" s="1"/>
  <c r="K46" i="2"/>
  <c r="D12" i="2"/>
  <c r="E11" i="2"/>
  <c r="F11" i="2"/>
  <c r="F12" i="2" s="1"/>
  <c r="G11" i="2"/>
  <c r="G12" i="2" s="1"/>
  <c r="D28" i="2"/>
  <c r="G27" i="2"/>
  <c r="G28" i="2" s="1"/>
  <c r="F27" i="2"/>
  <c r="F28" i="2" s="1"/>
  <c r="E27" i="2"/>
  <c r="R46" i="2"/>
  <c r="R51" i="2"/>
  <c r="R52" i="2" s="1"/>
  <c r="D44" i="2"/>
  <c r="E43" i="2"/>
  <c r="G43" i="2"/>
  <c r="F43" i="2"/>
  <c r="A81" i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121" i="1"/>
  <c r="A33" i="2" s="1"/>
  <c r="K80" i="1"/>
  <c r="A96" i="1"/>
  <c r="E47" i="2" l="1"/>
  <c r="W43" i="2"/>
  <c r="E44" i="2"/>
  <c r="G47" i="2"/>
  <c r="G44" i="2"/>
  <c r="F47" i="2"/>
  <c r="F44" i="2"/>
  <c r="G40" i="2"/>
  <c r="W40" i="2" s="1"/>
  <c r="W39" i="2"/>
  <c r="W23" i="2"/>
  <c r="E24" i="2"/>
  <c r="W24" i="2" s="1"/>
  <c r="F36" i="2"/>
  <c r="W36" i="2" s="1"/>
  <c r="W35" i="2"/>
  <c r="F32" i="2"/>
  <c r="W32" i="2" s="1"/>
  <c r="W31" i="2"/>
  <c r="A97" i="1"/>
  <c r="A98" i="1" s="1"/>
  <c r="A99" i="1" s="1"/>
  <c r="A100" i="1" s="1"/>
  <c r="A101" i="1" s="1"/>
  <c r="A102" i="1" s="1"/>
  <c r="K96" i="1"/>
  <c r="A122" i="1"/>
  <c r="A37" i="2" s="1"/>
  <c r="A104" i="1"/>
  <c r="W11" i="2"/>
  <c r="E12" i="2"/>
  <c r="W12" i="2" s="1"/>
  <c r="W27" i="2"/>
  <c r="E28" i="2"/>
  <c r="W28" i="2" s="1"/>
  <c r="W15" i="2"/>
  <c r="E16" i="2"/>
  <c r="W16" i="2" s="1"/>
  <c r="W19" i="2"/>
  <c r="E20" i="2"/>
  <c r="W20" i="2" s="1"/>
  <c r="Y31" i="2" l="1"/>
  <c r="X31" i="2"/>
  <c r="X32" i="2"/>
  <c r="X29" i="2"/>
  <c r="Y27" i="2"/>
  <c r="X27" i="2"/>
  <c r="X25" i="2"/>
  <c r="X28" i="2"/>
  <c r="Y19" i="2"/>
  <c r="X19" i="2"/>
  <c r="X17" i="2"/>
  <c r="X20" i="2"/>
  <c r="Y15" i="2"/>
  <c r="X15" i="2"/>
  <c r="X16" i="2"/>
  <c r="X13" i="2"/>
  <c r="G49" i="2"/>
  <c r="G50" i="2" s="1"/>
  <c r="Y23" i="2"/>
  <c r="X23" i="2"/>
  <c r="X21" i="2"/>
  <c r="X24" i="2"/>
  <c r="G48" i="2"/>
  <c r="G45" i="2"/>
  <c r="F49" i="2"/>
  <c r="F50" i="2" s="1"/>
  <c r="A105" i="1"/>
  <c r="K104" i="1"/>
  <c r="A125" i="1"/>
  <c r="A41" i="2" s="1"/>
  <c r="W44" i="2"/>
  <c r="X44" i="2" s="1"/>
  <c r="E49" i="2"/>
  <c r="Y11" i="2"/>
  <c r="X11" i="2"/>
  <c r="X12" i="2"/>
  <c r="X9" i="2"/>
  <c r="Y43" i="2"/>
  <c r="X43" i="2"/>
  <c r="Y35" i="2"/>
  <c r="X35" i="2"/>
  <c r="X33" i="2"/>
  <c r="X36" i="2"/>
  <c r="Y39" i="2"/>
  <c r="X39" i="2"/>
  <c r="X37" i="2"/>
  <c r="X40" i="2"/>
  <c r="F48" i="2"/>
  <c r="E45" i="2"/>
  <c r="E48" i="2"/>
  <c r="W47" i="2"/>
  <c r="F45" i="2" l="1"/>
  <c r="E50" i="2"/>
  <c r="W50" i="2" s="1"/>
  <c r="W49" i="2"/>
  <c r="G51" i="2"/>
  <c r="G52" i="2" s="1"/>
  <c r="G46" i="2"/>
  <c r="X41" i="2"/>
  <c r="E51" i="2"/>
  <c r="E52" i="2" s="1"/>
  <c r="E46" i="2"/>
  <c r="W45" i="2"/>
  <c r="X45" i="2" s="1"/>
  <c r="F51" i="2"/>
  <c r="F52" i="2" s="1"/>
  <c r="F46" i="2"/>
  <c r="X47" i="2"/>
  <c r="Y48" i="2" s="1"/>
  <c r="W48" i="2"/>
  <c r="Y47" i="2" l="1"/>
  <c r="X51" i="2"/>
  <c r="X49" i="2"/>
  <c r="W4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K35" authorId="0" shapeId="0" xr:uid="{E7C37B84-76DB-443D-8AF3-BFE3559E3C95}">
      <text>
        <r>
          <rPr>
            <b/>
            <sz val="9"/>
            <color indexed="81"/>
            <rFont val="Segoe UI"/>
            <family val="2"/>
          </rPr>
          <t>ATENÇÃO:
Definir se BDI insumo ou BDI serviço</t>
        </r>
      </text>
    </comment>
    <comment ref="K36" authorId="0" shapeId="0" xr:uid="{BC8C1C12-B25D-4B26-8267-DDAAC51161D0}">
      <text>
        <r>
          <rPr>
            <b/>
            <sz val="9"/>
            <color indexed="81"/>
            <rFont val="Segoe UI"/>
            <family val="2"/>
          </rPr>
          <t>ATENÇÃO:
Definir se BDI insumo ou BDI serviço</t>
        </r>
      </text>
    </comment>
    <comment ref="K61" authorId="0" shapeId="0" xr:uid="{FF8623D6-0E48-4B86-9BFB-EDD9855192DB}">
      <text>
        <r>
          <rPr>
            <b/>
            <sz val="9"/>
            <color indexed="81"/>
            <rFont val="Segoe UI"/>
            <family val="2"/>
          </rPr>
          <t>ATENÇÃO:
Definir se BDI insumo ou BDI serviço</t>
        </r>
      </text>
    </comment>
    <comment ref="K64" authorId="0" shapeId="0" xr:uid="{4EE64D51-23AA-4108-9A8B-CD7D0D178F03}">
      <text>
        <r>
          <rPr>
            <b/>
            <sz val="9"/>
            <color indexed="81"/>
            <rFont val="Segoe UI"/>
            <family val="2"/>
          </rPr>
          <t>ATENÇÃO:
Definir se BDI insumo ou BDI serviço</t>
        </r>
      </text>
    </comment>
    <comment ref="F86" authorId="0" shapeId="0" xr:uid="{BDAFCEFF-8150-4786-9849-4A326364FA5C}">
      <text>
        <r>
          <rPr>
            <b/>
            <sz val="9"/>
            <color indexed="81"/>
            <rFont val="Segoe UI"/>
            <family val="2"/>
          </rPr>
          <t>o transporte poderá ser 10m3 ou de 6m3
adotar o cód. correto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Schettini Figueiredo</author>
  </authors>
  <commentList>
    <comment ref="C47" authorId="0" shapeId="0" xr:uid="{C9461A3B-3062-4C21-8D39-523AB68466AF}">
      <text>
        <r>
          <rPr>
            <b/>
            <sz val="9"/>
            <color indexed="81"/>
            <rFont val="Segoe UI"/>
            <family val="2"/>
          </rPr>
          <t xml:space="preserve">Verificar com o contratante o valor líquido do repasse </t>
        </r>
      </text>
    </comment>
  </commentList>
</comments>
</file>

<file path=xl/sharedStrings.xml><?xml version="1.0" encoding="utf-8"?>
<sst xmlns="http://schemas.openxmlformats.org/spreadsheetml/2006/main" count="184" uniqueCount="142">
  <si>
    <t>PREFEITURA MUNICIPAL DE RIBAS DO RIO PARDO - MS</t>
  </si>
  <si>
    <t>DMT  (km)</t>
  </si>
  <si>
    <t>$p$1</t>
  </si>
  <si>
    <t>CIDADE / LOCAL ORIGEM</t>
  </si>
  <si>
    <t>ESTADO DE MATO GROSSO DO SUL</t>
  </si>
  <si>
    <t>Tubos/Paver/Piso tatil</t>
  </si>
  <si>
    <t>$p$2</t>
  </si>
  <si>
    <t>CAMPO GRANDE</t>
  </si>
  <si>
    <t>Jazida de aterro :</t>
  </si>
  <si>
    <t>$p$3</t>
  </si>
  <si>
    <t>RIBAS</t>
  </si>
  <si>
    <t>atenção: se preço unitário ficar rosa é pq tem algo de errado no BDI</t>
  </si>
  <si>
    <t>Depósito de expurgo:</t>
  </si>
  <si>
    <t>$p$4</t>
  </si>
  <si>
    <t>OBRA :</t>
  </si>
  <si>
    <t>INFRAESTRUTURA URBANA - PAVIMENTAÇÃO ASFÁLTICA E DRENAGEM DE ÁGUAS PLUVIAIS</t>
  </si>
  <si>
    <t>DATA BASE:</t>
  </si>
  <si>
    <t>Depósito provisório:</t>
  </si>
  <si>
    <t>$p$5</t>
  </si>
  <si>
    <t>LOCAL :</t>
  </si>
  <si>
    <t>JARDIM DO TRABALHADOR II</t>
  </si>
  <si>
    <t>E.S.S.M.O.:</t>
  </si>
  <si>
    <t>Depósito de bota-fora:</t>
  </si>
  <si>
    <t>$p$6</t>
  </si>
  <si>
    <t>MUNICÍPIO :</t>
  </si>
  <si>
    <t>RIBAS DO RIO PARDO / MS</t>
  </si>
  <si>
    <t>E.S.D. (MÊS):</t>
  </si>
  <si>
    <t>Areeiro/Obra:</t>
  </si>
  <si>
    <t>$p$7</t>
  </si>
  <si>
    <t>COORDENADAS :</t>
  </si>
  <si>
    <t>(20°27'01.98"S ; 53°46'05.20"O) ; (20°26'54.89"S ; 53°46'05.74"O) ; (20°26'57.96"S ; 53°46'08.59"O).</t>
  </si>
  <si>
    <t>E.S.D. (HORA):</t>
  </si>
  <si>
    <t>Areeiro/Usina CBUQ:</t>
  </si>
  <si>
    <t>$p$8</t>
  </si>
  <si>
    <t>BDI SERVIÇOS:</t>
  </si>
  <si>
    <t>Areeiro/Usina PMF:</t>
  </si>
  <si>
    <t>$p$9</t>
  </si>
  <si>
    <t>BDI INSUMO (*):</t>
  </si>
  <si>
    <t>Cascalho:</t>
  </si>
  <si>
    <t>$p$10</t>
  </si>
  <si>
    <t>EMULSÃO E ASF. DILUÍDO TSD + PINTURA + IMPRIMAÇÃO:</t>
  </si>
  <si>
    <t>$p$11</t>
  </si>
  <si>
    <t>ITEM</t>
  </si>
  <si>
    <t>CÓDIGO</t>
  </si>
  <si>
    <t>FONTE</t>
  </si>
  <si>
    <t>código auxiliar p/ curva ABC</t>
  </si>
  <si>
    <t>DISCRIMINAÇÃO</t>
  </si>
  <si>
    <t>observações do boletim</t>
  </si>
  <si>
    <t>DMT</t>
  </si>
  <si>
    <t>UNID.</t>
  </si>
  <si>
    <t>unitário s/BDI</t>
  </si>
  <si>
    <t>QUANT.</t>
  </si>
  <si>
    <t>PREÇO UNITÁRIO (R$)</t>
  </si>
  <si>
    <t>PREÇO TOTAL (R$)</t>
  </si>
  <si>
    <t>(%)</t>
  </si>
  <si>
    <t>EMULSÃO PMF:</t>
  </si>
  <si>
    <t>$p$12</t>
  </si>
  <si>
    <t>SERVIÇOS PRELIMINARES</t>
  </si>
  <si>
    <t>S_Preliminares!A1</t>
  </si>
  <si>
    <t>CAP 50/70 :</t>
  </si>
  <si>
    <t>$p$13</t>
  </si>
  <si>
    <t>SP/0001</t>
  </si>
  <si>
    <t>Usina de CBUQ:</t>
  </si>
  <si>
    <t>$p$14</t>
  </si>
  <si>
    <t>Usina de PMF:</t>
  </si>
  <si>
    <t>$p$15</t>
  </si>
  <si>
    <t>SP/0005</t>
  </si>
  <si>
    <t>Pedeira/Usina CBUQ:</t>
  </si>
  <si>
    <t>$p$16</t>
  </si>
  <si>
    <t>SP/0020</t>
  </si>
  <si>
    <t>Pedreira/Usina PMF:</t>
  </si>
  <si>
    <t>$p$17</t>
  </si>
  <si>
    <t>SP/0025</t>
  </si>
  <si>
    <t>Pedreira/Obra:</t>
  </si>
  <si>
    <t>$p$18</t>
  </si>
  <si>
    <t>SP/0030</t>
  </si>
  <si>
    <t>MICRODRENAGEM - TERRAPLENAGEM</t>
  </si>
  <si>
    <t>Dre_Terraplenagem!A1</t>
  </si>
  <si>
    <t>observar o tipo trajeto (rodovia ou urbana) e DMT</t>
  </si>
  <si>
    <t>MICRODRENAGEM - DISPOSITIVOS AUXILIARES</t>
  </si>
  <si>
    <t>Dre_Disp_Estruturais!A1</t>
  </si>
  <si>
    <t>D B I................. INSUMO</t>
  </si>
  <si>
    <t>DR/0135</t>
  </si>
  <si>
    <t>DR/0265</t>
  </si>
  <si>
    <t>DR/0270</t>
  </si>
  <si>
    <t>DR/0275</t>
  </si>
  <si>
    <t>ST/0070</t>
  </si>
  <si>
    <t>IMPLANTAÇÃO ASFÁLTICA - TERRAPLENAGEM</t>
  </si>
  <si>
    <t>Pav_Terraplenagem!A1</t>
  </si>
  <si>
    <t>PA/0005</t>
  </si>
  <si>
    <t>IMPLANTAÇÃO ASFÁLTICA - PAVIMENTAÇÃO</t>
  </si>
  <si>
    <t>Pav_Estrutura!A1</t>
  </si>
  <si>
    <t>PA/0022</t>
  </si>
  <si>
    <t>PA/0025</t>
  </si>
  <si>
    <t>PA/0023</t>
  </si>
  <si>
    <t>SERVIÇOS COMPLEMENTARES</t>
  </si>
  <si>
    <t>S_Complementares!A1</t>
  </si>
  <si>
    <t>SC/0010</t>
  </si>
  <si>
    <t>SC/0040</t>
  </si>
  <si>
    <t>PASSEIO COM ACESSIBILIDADE</t>
  </si>
  <si>
    <t>Acessibilidade!A1</t>
  </si>
  <si>
    <t>SR/0100</t>
  </si>
  <si>
    <t>SR/0010</t>
  </si>
  <si>
    <t>ver comentário</t>
  </si>
  <si>
    <t>SC/0080</t>
  </si>
  <si>
    <t>SINALIZAÇÃO VIÁRIA DEFINITIVA HORIZONTAL E VERTICAL E DISPOSITIVOS DE SEGURANÇA</t>
  </si>
  <si>
    <t>Sinalizacao!A1</t>
  </si>
  <si>
    <t>SV/0037</t>
  </si>
  <si>
    <t>SV/0012</t>
  </si>
  <si>
    <t>SV/0090</t>
  </si>
  <si>
    <t>SV/0085</t>
  </si>
  <si>
    <t>SV/0105</t>
  </si>
  <si>
    <t>ADMINISTRAÇÃO LOCAL</t>
  </si>
  <si>
    <t>CPU Adm Local'!A1</t>
  </si>
  <si>
    <t>CPU Adm Local</t>
  </si>
  <si>
    <t>composição</t>
  </si>
  <si>
    <t xml:space="preserve">un </t>
  </si>
  <si>
    <t>TOTAL GERAL</t>
  </si>
  <si>
    <t>VERIFICAÇÕES</t>
  </si>
  <si>
    <t>PRODUÇÃO (UMA FRENTE)</t>
  </si>
  <si>
    <t>Total Geral</t>
  </si>
  <si>
    <t>DIÁRIA</t>
  </si>
  <si>
    <t>OBRA (MÊS)</t>
  </si>
  <si>
    <t>RESUMO</t>
  </si>
  <si>
    <t>Sub-totais</t>
  </si>
  <si>
    <t>%</t>
  </si>
  <si>
    <t>CRONOGRAMA FÍSICO FINANCEIRO</t>
  </si>
  <si>
    <t>Discriminação dos Serviços</t>
  </si>
  <si>
    <t>MESES</t>
  </si>
  <si>
    <t>Totais</t>
  </si>
  <si>
    <t>serviço preliminar 1º mês (mínimo)</t>
  </si>
  <si>
    <t>DIAS</t>
  </si>
  <si>
    <t>=→</t>
  </si>
  <si>
    <t>CONCEDENTE</t>
  </si>
  <si>
    <t>PROPONENTE</t>
  </si>
  <si>
    <t xml:space="preserve">Total </t>
  </si>
  <si>
    <t>Concedente</t>
  </si>
  <si>
    <t>Proponente</t>
  </si>
  <si>
    <t>Total Acumulado</t>
  </si>
  <si>
    <t>R$</t>
  </si>
  <si>
    <t>SÓ PODEM SER DELETADAS AS CÉLULAS QUE CONTÉM OS PERCENTAIS DO DESENVOLVIMENTO DOS SERVIÇOS MENSALMENTE</t>
  </si>
  <si>
    <t>ATENÇÃO: A ÚLTIMA MEDIÇÃO DO CONCEDENTE TEM DE SER MAIOR QUE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</si>
</sst>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_);\(#,##0.000\)"/>
    <numFmt numFmtId="165" formatCode="_(* #,##0.00_);_(* \(#,##0.00\);_(* &quot;-&quot;??_);_(@_)"/>
    <numFmt numFmtId="166" formatCode="General&quot; m³/h&quot;"/>
    <numFmt numFmtId="167" formatCode="#,##0.00&quot; horas&quot;"/>
    <numFmt numFmtId="168" formatCode="General\ &quot;*&quot;"/>
    <numFmt numFmtId="169" formatCode="General&quot; m/h&quot;"/>
    <numFmt numFmtId="170" formatCode="_-* #,##0.000000000_-;\-* #,##0.000000000_-;_-* &quot;-&quot;??_-;_-@_-"/>
    <numFmt numFmtId="171" formatCode="General\ &quot;horas&quot;"/>
    <numFmt numFmtId="172" formatCode="General\ &quot;meses&quot;"/>
    <numFmt numFmtId="173" formatCode="General&quot; horas&quot;"/>
    <numFmt numFmtId="174" formatCode="General\ &quot;m²&quot;"/>
    <numFmt numFmtId="175" formatCode="#,##0.000_);[Red]\(#,##0.000\)"/>
    <numFmt numFmtId="176" formatCode="0.0%"/>
    <numFmt numFmtId="177" formatCode="#,##0_);\(#,##0\)"/>
    <numFmt numFmtId="178" formatCode="_(&quot;R$&quot;* #,##0.00_);_(&quot;R$&quot;* \(#,##0.00\);_(&quot;R$&quot;* &quot;-&quot;??_);_(@_)"/>
    <numFmt numFmtId="179" formatCode="0.000%"/>
    <numFmt numFmtId="180" formatCode="0.0000%"/>
    <numFmt numFmtId="181" formatCode="#,##0.00000_);\(#,##0.00000\)"/>
  </numFmts>
  <fonts count="43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Courier"/>
    </font>
    <font>
      <b/>
      <sz val="13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3"/>
      <name val="Arial"/>
      <family val="2"/>
    </font>
    <font>
      <sz val="8"/>
      <name val="Arial"/>
      <family val="2"/>
    </font>
    <font>
      <sz val="2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Courier"/>
      <family val="3"/>
    </font>
    <font>
      <sz val="9"/>
      <name val="Arial"/>
      <family val="2"/>
    </font>
    <font>
      <b/>
      <sz val="7"/>
      <color rgb="FF0000FF"/>
      <name val="Arial"/>
      <family val="2"/>
    </font>
    <font>
      <sz val="7"/>
      <color rgb="FF0000FF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7"/>
      <name val="Arial"/>
      <family val="2"/>
    </font>
    <font>
      <b/>
      <sz val="8"/>
      <color rgb="FF0000FF"/>
      <name val="Arial"/>
      <family val="2"/>
    </font>
    <font>
      <u/>
      <sz val="10"/>
      <color theme="10"/>
      <name val="Courier"/>
      <family val="3"/>
    </font>
    <font>
      <sz val="20"/>
      <color rgb="FFFF0000"/>
      <name val="Arial"/>
      <family val="2"/>
    </font>
    <font>
      <sz val="10"/>
      <color rgb="FFFF0000"/>
      <name val="Arial"/>
      <family val="2"/>
    </font>
    <font>
      <sz val="7"/>
      <color rgb="FFFF0000"/>
      <name val="Arial"/>
      <family val="2"/>
    </font>
    <font>
      <sz val="16"/>
      <color rgb="FFFF000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20"/>
      <color indexed="10"/>
      <name val="Arial"/>
      <family val="2"/>
    </font>
    <font>
      <b/>
      <sz val="9"/>
      <color indexed="81"/>
      <name val="Segoe UI"/>
      <family val="2"/>
    </font>
    <font>
      <b/>
      <sz val="14"/>
      <name val="Arial"/>
      <family val="2"/>
    </font>
    <font>
      <b/>
      <sz val="12"/>
      <color rgb="FFFF0000"/>
      <name val="Calibri"/>
      <family val="2"/>
    </font>
    <font>
      <b/>
      <sz val="15"/>
      <name val="Arial"/>
      <family val="2"/>
    </font>
    <font>
      <b/>
      <sz val="11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sz val="8"/>
      <color theme="1" tint="0.34998626667073579"/>
      <name val="Arial"/>
      <family val="2"/>
    </font>
    <font>
      <sz val="10"/>
      <name val="MS Sans Serif"/>
      <family val="2"/>
    </font>
    <font>
      <b/>
      <sz val="12"/>
      <color rgb="FFFF0000"/>
      <name val="Courier"/>
      <family val="3"/>
    </font>
    <font>
      <b/>
      <sz val="10"/>
      <color rgb="FFFF0000"/>
      <name val="Courier"/>
      <family val="3"/>
    </font>
  </fonts>
  <fills count="1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164" fontId="0" fillId="0" borderId="0"/>
    <xf numFmtId="165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75" fontId="14" fillId="0" borderId="0"/>
    <xf numFmtId="9" fontId="5" fillId="0" borderId="0" applyFont="0" applyFill="0" applyBorder="0" applyAlignment="0" applyProtection="0"/>
    <xf numFmtId="175" fontId="14" fillId="0" borderId="0"/>
    <xf numFmtId="175" fontId="5" fillId="0" borderId="0" applyFont="0" applyFill="0" applyBorder="0" applyAlignment="0" applyProtection="0"/>
    <xf numFmtId="40" fontId="40" fillId="0" borderId="0" applyFont="0" applyFill="0" applyBorder="0" applyAlignment="0" applyProtection="0"/>
    <xf numFmtId="40" fontId="40" fillId="0" borderId="0" applyFont="0" applyFill="0" applyBorder="0" applyAlignment="0" applyProtection="0"/>
  </cellStyleXfs>
  <cellXfs count="269">
    <xf numFmtId="164" fontId="0" fillId="0" borderId="0" xfId="0"/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right" vertical="center"/>
    </xf>
    <xf numFmtId="0" fontId="9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horizontal="left" vertical="center"/>
    </xf>
    <xf numFmtId="0" fontId="13" fillId="0" borderId="0" xfId="0" applyNumberFormat="1" applyFont="1" applyAlignment="1">
      <alignment horizontal="center" vertical="center"/>
    </xf>
    <xf numFmtId="165" fontId="13" fillId="0" borderId="0" xfId="1" applyFont="1" applyAlignment="1">
      <alignment horizontal="center" vertical="center"/>
    </xf>
    <xf numFmtId="0" fontId="5" fillId="0" borderId="4" xfId="0" applyNumberFormat="1" applyFont="1" applyBorder="1" applyAlignment="1">
      <alignment horizontal="right" vertical="center"/>
    </xf>
    <xf numFmtId="0" fontId="5" fillId="0" borderId="5" xfId="0" applyNumberFormat="1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 wrapText="1"/>
    </xf>
    <xf numFmtId="0" fontId="12" fillId="0" borderId="0" xfId="0" applyNumberFormat="1" applyFont="1" applyAlignment="1">
      <alignment vertical="center"/>
    </xf>
    <xf numFmtId="0" fontId="16" fillId="0" borderId="0" xfId="0" applyNumberFormat="1" applyFont="1" applyAlignment="1">
      <alignment horizontal="center" vertical="center"/>
    </xf>
    <xf numFmtId="0" fontId="15" fillId="0" borderId="7" xfId="0" applyNumberFormat="1" applyFont="1" applyBorder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vertical="center"/>
    </xf>
    <xf numFmtId="165" fontId="18" fillId="0" borderId="0" xfId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20" fillId="0" borderId="0" xfId="0" applyNumberFormat="1" applyFont="1" applyAlignment="1">
      <alignment horizontal="left" vertical="center"/>
    </xf>
    <xf numFmtId="0" fontId="20" fillId="0" borderId="0" xfId="0" applyNumberFormat="1" applyFont="1" applyAlignment="1">
      <alignment horizontal="right" vertical="center"/>
    </xf>
    <xf numFmtId="0" fontId="20" fillId="0" borderId="0" xfId="5" applyFont="1" applyAlignment="1">
      <alignment horizontal="left" vertical="center"/>
    </xf>
    <xf numFmtId="0" fontId="20" fillId="0" borderId="0" xfId="5" applyFont="1" applyAlignment="1">
      <alignment vertical="center" wrapText="1"/>
    </xf>
    <xf numFmtId="4" fontId="11" fillId="0" borderId="0" xfId="0" applyNumberFormat="1" applyFont="1" applyAlignment="1">
      <alignment horizontal="left" vertical="center"/>
    </xf>
    <xf numFmtId="10" fontId="11" fillId="0" borderId="0" xfId="3" applyNumberFormat="1" applyFont="1" applyAlignment="1">
      <alignment horizontal="left" vertical="center"/>
    </xf>
    <xf numFmtId="3" fontId="8" fillId="0" borderId="0" xfId="0" applyNumberFormat="1" applyFont="1" applyAlignment="1">
      <alignment vertical="center"/>
    </xf>
    <xf numFmtId="0" fontId="16" fillId="0" borderId="0" xfId="5" applyFont="1" applyAlignment="1">
      <alignment horizontal="center" vertical="center"/>
    </xf>
    <xf numFmtId="0" fontId="20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centerContinuous" vertical="center"/>
    </xf>
    <xf numFmtId="0" fontId="4" fillId="0" borderId="0" xfId="0" applyNumberFormat="1" applyFont="1" applyAlignment="1">
      <alignment horizontal="center" vertical="center"/>
    </xf>
    <xf numFmtId="165" fontId="5" fillId="0" borderId="0" xfId="1" applyFont="1" applyAlignment="1">
      <alignment horizontal="centerContinuous" vertical="center"/>
    </xf>
    <xf numFmtId="0" fontId="5" fillId="0" borderId="8" xfId="0" applyNumberFormat="1" applyFont="1" applyBorder="1" applyAlignment="1">
      <alignment vertical="center"/>
    </xf>
    <xf numFmtId="0" fontId="22" fillId="0" borderId="8" xfId="0" applyNumberFormat="1" applyFont="1" applyBorder="1" applyAlignment="1">
      <alignment horizontal="center" vertical="center"/>
    </xf>
    <xf numFmtId="0" fontId="22" fillId="0" borderId="4" xfId="0" applyNumberFormat="1" applyFont="1" applyBorder="1" applyAlignment="1">
      <alignment horizontal="right" vertical="center" wrapText="1"/>
    </xf>
    <xf numFmtId="0" fontId="20" fillId="4" borderId="9" xfId="0" applyNumberFormat="1" applyFont="1" applyFill="1" applyBorder="1" applyAlignment="1">
      <alignment horizontal="center" vertical="center"/>
    </xf>
    <xf numFmtId="0" fontId="20" fillId="4" borderId="10" xfId="0" applyNumberFormat="1" applyFont="1" applyFill="1" applyBorder="1" applyAlignment="1">
      <alignment horizontal="center" vertical="center" wrapText="1"/>
    </xf>
    <xf numFmtId="0" fontId="23" fillId="5" borderId="10" xfId="0" applyNumberFormat="1" applyFont="1" applyFill="1" applyBorder="1" applyAlignment="1">
      <alignment horizontal="center" vertical="center" wrapText="1"/>
    </xf>
    <xf numFmtId="0" fontId="20" fillId="4" borderId="10" xfId="0" applyNumberFormat="1" applyFont="1" applyFill="1" applyBorder="1" applyAlignment="1">
      <alignment horizontal="center" vertical="center"/>
    </xf>
    <xf numFmtId="0" fontId="23" fillId="6" borderId="10" xfId="0" applyNumberFormat="1" applyFont="1" applyFill="1" applyBorder="1" applyAlignment="1">
      <alignment horizontal="center" vertical="center" wrapText="1"/>
    </xf>
    <xf numFmtId="165" fontId="20" fillId="4" borderId="10" xfId="0" applyNumberFormat="1" applyFont="1" applyFill="1" applyBorder="1" applyAlignment="1">
      <alignment horizontal="center" vertical="center" wrapText="1"/>
    </xf>
    <xf numFmtId="0" fontId="20" fillId="4" borderId="11" xfId="0" applyNumberFormat="1" applyFont="1" applyFill="1" applyBorder="1" applyAlignment="1">
      <alignment horizontal="center" vertical="center"/>
    </xf>
    <xf numFmtId="9" fontId="9" fillId="0" borderId="0" xfId="0" applyNumberFormat="1" applyFont="1" applyAlignment="1">
      <alignment horizontal="center" vertical="center"/>
    </xf>
    <xf numFmtId="0" fontId="20" fillId="7" borderId="12" xfId="6" applyFont="1" applyFill="1" applyBorder="1" applyAlignment="1">
      <alignment horizontal="center" vertical="center" wrapText="1"/>
    </xf>
    <xf numFmtId="0" fontId="20" fillId="7" borderId="12" xfId="6" applyFont="1" applyFill="1" applyBorder="1" applyAlignment="1">
      <alignment vertical="center" wrapText="1"/>
    </xf>
    <xf numFmtId="0" fontId="20" fillId="7" borderId="12" xfId="6" applyFont="1" applyFill="1" applyBorder="1" applyAlignment="1">
      <alignment horizontal="left" vertical="center" wrapText="1"/>
    </xf>
    <xf numFmtId="0" fontId="24" fillId="7" borderId="12" xfId="4" applyFill="1" applyBorder="1" applyAlignment="1" applyProtection="1">
      <alignment horizontal="center" vertical="center" wrapText="1"/>
    </xf>
    <xf numFmtId="40" fontId="8" fillId="7" borderId="12" xfId="6" applyNumberFormat="1" applyFont="1" applyFill="1" applyBorder="1" applyAlignment="1">
      <alignment horizontal="center" vertical="center" wrapText="1"/>
    </xf>
    <xf numFmtId="0" fontId="5" fillId="7" borderId="12" xfId="6" applyFill="1" applyBorder="1" applyAlignment="1">
      <alignment horizontal="center" vertical="center" wrapText="1"/>
    </xf>
    <xf numFmtId="4" fontId="5" fillId="7" borderId="12" xfId="6" applyNumberFormat="1" applyFill="1" applyBorder="1" applyAlignment="1">
      <alignment horizontal="center" vertical="center" wrapText="1"/>
    </xf>
    <xf numFmtId="165" fontId="5" fillId="7" borderId="12" xfId="1" applyFont="1" applyFill="1" applyBorder="1" applyAlignment="1">
      <alignment horizontal="center" vertical="center"/>
    </xf>
    <xf numFmtId="165" fontId="20" fillId="7" borderId="12" xfId="1" applyFont="1" applyFill="1" applyBorder="1" applyAlignment="1">
      <alignment horizontal="right" vertical="center"/>
    </xf>
    <xf numFmtId="165" fontId="20" fillId="7" borderId="12" xfId="1" applyFont="1" applyFill="1" applyBorder="1" applyAlignment="1">
      <alignment vertical="center" wrapText="1"/>
    </xf>
    <xf numFmtId="10" fontId="20" fillId="7" borderId="12" xfId="3" applyNumberFormat="1" applyFont="1" applyFill="1" applyBorder="1" applyAlignment="1">
      <alignment horizontal="right" vertical="center" wrapText="1"/>
    </xf>
    <xf numFmtId="9" fontId="25" fillId="0" borderId="0" xfId="3" applyFont="1" applyAlignment="1">
      <alignment horizontal="center" vertical="center" wrapText="1"/>
    </xf>
    <xf numFmtId="4" fontId="5" fillId="0" borderId="13" xfId="6" applyNumberFormat="1" applyBorder="1" applyAlignment="1">
      <alignment horizontal="center" vertical="center" wrapText="1"/>
    </xf>
    <xf numFmtId="0" fontId="5" fillId="0" borderId="13" xfId="6" applyBorder="1" applyAlignment="1">
      <alignment horizontal="center" vertical="center" wrapText="1"/>
    </xf>
    <xf numFmtId="0" fontId="5" fillId="5" borderId="13" xfId="6" applyFill="1" applyBorder="1" applyAlignment="1">
      <alignment horizontal="center" vertical="center" wrapText="1"/>
    </xf>
    <xf numFmtId="0" fontId="5" fillId="0" borderId="13" xfId="6" applyBorder="1" applyAlignment="1">
      <alignment horizontal="left" vertical="center" wrapText="1"/>
    </xf>
    <xf numFmtId="0" fontId="17" fillId="0" borderId="13" xfId="6" applyFont="1" applyBorder="1" applyAlignment="1">
      <alignment horizontal="center" vertical="center" wrapText="1"/>
    </xf>
    <xf numFmtId="0" fontId="8" fillId="0" borderId="13" xfId="6" applyFont="1" applyBorder="1" applyAlignment="1">
      <alignment horizontal="center" vertical="center" wrapText="1"/>
    </xf>
    <xf numFmtId="4" fontId="5" fillId="8" borderId="13" xfId="6" applyNumberFormat="1" applyFill="1" applyBorder="1" applyAlignment="1">
      <alignment horizontal="center" vertical="center" wrapText="1"/>
    </xf>
    <xf numFmtId="165" fontId="5" fillId="0" borderId="13" xfId="1" applyFont="1" applyBorder="1" applyAlignment="1">
      <alignment horizontal="right" vertical="center" wrapText="1"/>
    </xf>
    <xf numFmtId="165" fontId="5" fillId="0" borderId="13" xfId="7" applyFont="1" applyBorder="1" applyAlignment="1">
      <alignment horizontal="center" vertical="center" wrapText="1"/>
    </xf>
    <xf numFmtId="10" fontId="5" fillId="0" borderId="13" xfId="3" applyNumberFormat="1" applyFont="1" applyBorder="1" applyAlignment="1">
      <alignment horizontal="right" vertical="center" wrapText="1"/>
    </xf>
    <xf numFmtId="0" fontId="5" fillId="0" borderId="13" xfId="6" quotePrefix="1" applyBorder="1" applyAlignment="1">
      <alignment horizontal="center" vertical="center" wrapText="1"/>
    </xf>
    <xf numFmtId="165" fontId="5" fillId="0" borderId="13" xfId="1" applyFont="1" applyFill="1" applyBorder="1" applyAlignment="1">
      <alignment horizontal="right" vertical="center" wrapText="1"/>
    </xf>
    <xf numFmtId="0" fontId="5" fillId="0" borderId="0" xfId="0" applyNumberFormat="1" applyFont="1" applyAlignment="1">
      <alignment horizontal="right" vertical="center"/>
    </xf>
    <xf numFmtId="0" fontId="5" fillId="0" borderId="13" xfId="0" applyNumberFormat="1" applyFont="1" applyBorder="1" applyAlignment="1">
      <alignment vertical="center"/>
    </xf>
    <xf numFmtId="165" fontId="5" fillId="0" borderId="13" xfId="1" applyFont="1" applyBorder="1" applyAlignment="1">
      <alignment vertical="center" wrapText="1"/>
    </xf>
    <xf numFmtId="0" fontId="20" fillId="7" borderId="13" xfId="6" applyFont="1" applyFill="1" applyBorder="1" applyAlignment="1">
      <alignment horizontal="center" vertical="center" wrapText="1"/>
    </xf>
    <xf numFmtId="0" fontId="20" fillId="7" borderId="13" xfId="6" applyFont="1" applyFill="1" applyBorder="1" applyAlignment="1">
      <alignment vertical="center" wrapText="1"/>
    </xf>
    <xf numFmtId="0" fontId="20" fillId="7" borderId="13" xfId="6" applyFont="1" applyFill="1" applyBorder="1" applyAlignment="1">
      <alignment horizontal="left" vertical="center" wrapText="1"/>
    </xf>
    <xf numFmtId="0" fontId="24" fillId="7" borderId="13" xfId="4" applyFill="1" applyBorder="1" applyAlignment="1" applyProtection="1">
      <alignment horizontal="center" vertical="center" wrapText="1"/>
    </xf>
    <xf numFmtId="40" fontId="8" fillId="7" borderId="13" xfId="6" applyNumberFormat="1" applyFont="1" applyFill="1" applyBorder="1" applyAlignment="1">
      <alignment horizontal="center" vertical="center" wrapText="1"/>
    </xf>
    <xf numFmtId="0" fontId="5" fillId="7" borderId="13" xfId="6" applyFill="1" applyBorder="1" applyAlignment="1">
      <alignment horizontal="center" vertical="center" wrapText="1"/>
    </xf>
    <xf numFmtId="4" fontId="5" fillId="7" borderId="13" xfId="6" applyNumberFormat="1" applyFill="1" applyBorder="1" applyAlignment="1">
      <alignment horizontal="center" vertical="center" wrapText="1"/>
    </xf>
    <xf numFmtId="165" fontId="5" fillId="7" borderId="13" xfId="1" applyFont="1" applyFill="1" applyBorder="1" applyAlignment="1">
      <alignment horizontal="center" vertical="center"/>
    </xf>
    <xf numFmtId="165" fontId="20" fillId="7" borderId="13" xfId="1" applyFont="1" applyFill="1" applyBorder="1" applyAlignment="1">
      <alignment horizontal="right" vertical="center"/>
    </xf>
    <xf numFmtId="165" fontId="20" fillId="7" borderId="13" xfId="1" applyFont="1" applyFill="1" applyBorder="1" applyAlignment="1">
      <alignment vertical="center" wrapText="1"/>
    </xf>
    <xf numFmtId="10" fontId="20" fillId="7" borderId="13" xfId="3" applyNumberFormat="1" applyFont="1" applyFill="1" applyBorder="1" applyAlignment="1">
      <alignment horizontal="right" vertical="center" wrapText="1"/>
    </xf>
    <xf numFmtId="166" fontId="17" fillId="9" borderId="13" xfId="6" applyNumberFormat="1" applyFont="1" applyFill="1" applyBorder="1" applyAlignment="1">
      <alignment horizontal="center" vertical="center" wrapText="1"/>
    </xf>
    <xf numFmtId="167" fontId="26" fillId="9" borderId="0" xfId="0" applyNumberFormat="1" applyFont="1" applyFill="1" applyAlignment="1">
      <alignment vertical="center"/>
    </xf>
    <xf numFmtId="0" fontId="5" fillId="0" borderId="0" xfId="0" applyNumberFormat="1" applyFont="1" applyAlignment="1">
      <alignment vertical="center" wrapText="1"/>
    </xf>
    <xf numFmtId="0" fontId="27" fillId="0" borderId="13" xfId="6" applyFont="1" applyBorder="1" applyAlignment="1">
      <alignment horizontal="center" vertical="center" wrapText="1"/>
    </xf>
    <xf numFmtId="40" fontId="24" fillId="7" borderId="13" xfId="4" applyNumberFormat="1" applyFill="1" applyBorder="1" applyAlignment="1" applyProtection="1">
      <alignment horizontal="center" vertical="center" wrapText="1"/>
    </xf>
    <xf numFmtId="168" fontId="5" fillId="0" borderId="13" xfId="7" applyNumberFormat="1" applyFont="1" applyBorder="1" applyAlignment="1">
      <alignment horizontal="right" vertical="center" wrapText="1"/>
    </xf>
    <xf numFmtId="169" fontId="17" fillId="0" borderId="13" xfId="6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vertical="center"/>
    </xf>
    <xf numFmtId="0" fontId="5" fillId="0" borderId="13" xfId="8" applyBorder="1" applyAlignment="1">
      <alignment horizontal="center" vertical="center" wrapText="1"/>
    </xf>
    <xf numFmtId="43" fontId="5" fillId="0" borderId="0" xfId="0" applyNumberFormat="1" applyFont="1" applyAlignment="1">
      <alignment vertical="center"/>
    </xf>
    <xf numFmtId="0" fontId="26" fillId="0" borderId="13" xfId="6" applyFont="1" applyBorder="1" applyAlignment="1">
      <alignment horizontal="center" vertical="center" wrapText="1"/>
    </xf>
    <xf numFmtId="40" fontId="24" fillId="7" borderId="13" xfId="4" quotePrefix="1" applyNumberFormat="1" applyFill="1" applyBorder="1" applyAlignment="1" applyProtection="1">
      <alignment horizontal="center" vertical="center" wrapText="1"/>
    </xf>
    <xf numFmtId="0" fontId="16" fillId="11" borderId="13" xfId="6" applyFont="1" applyFill="1" applyBorder="1" applyAlignment="1">
      <alignment horizontal="center" vertical="center" wrapText="1"/>
    </xf>
    <xf numFmtId="0" fontId="8" fillId="5" borderId="13" xfId="6" applyFont="1" applyFill="1" applyBorder="1" applyAlignment="1">
      <alignment horizontal="center" vertical="center" wrapText="1"/>
    </xf>
    <xf numFmtId="164" fontId="5" fillId="0" borderId="0" xfId="0" applyFont="1" applyAlignment="1">
      <alignment vertical="center"/>
    </xf>
    <xf numFmtId="164" fontId="5" fillId="0" borderId="13" xfId="0" applyFont="1" applyBorder="1" applyAlignment="1">
      <alignment vertical="center"/>
    </xf>
    <xf numFmtId="0" fontId="20" fillId="7" borderId="0" xfId="6" applyFont="1" applyFill="1" applyAlignment="1">
      <alignment horizontal="center" vertical="center" wrapText="1"/>
    </xf>
    <xf numFmtId="0" fontId="20" fillId="7" borderId="0" xfId="6" applyFont="1" applyFill="1" applyAlignment="1">
      <alignment vertical="center" wrapText="1"/>
    </xf>
    <xf numFmtId="0" fontId="20" fillId="7" borderId="0" xfId="6" applyFont="1" applyFill="1" applyAlignment="1">
      <alignment horizontal="left" vertical="center" wrapText="1"/>
    </xf>
    <xf numFmtId="0" fontId="16" fillId="7" borderId="0" xfId="6" applyFont="1" applyFill="1" applyAlignment="1">
      <alignment horizontal="center" vertical="center" wrapText="1"/>
    </xf>
    <xf numFmtId="40" fontId="8" fillId="7" borderId="0" xfId="6" applyNumberFormat="1" applyFont="1" applyFill="1" applyAlignment="1">
      <alignment horizontal="center" vertical="center" wrapText="1"/>
    </xf>
    <xf numFmtId="0" fontId="5" fillId="7" borderId="0" xfId="6" applyFill="1" applyAlignment="1">
      <alignment horizontal="center" vertical="center" wrapText="1"/>
    </xf>
    <xf numFmtId="4" fontId="5" fillId="7" borderId="0" xfId="6" applyNumberFormat="1" applyFill="1" applyAlignment="1">
      <alignment horizontal="center" vertical="center" wrapText="1"/>
    </xf>
    <xf numFmtId="165" fontId="5" fillId="7" borderId="0" xfId="1" applyFont="1" applyFill="1" applyAlignment="1">
      <alignment horizontal="center" vertical="center"/>
    </xf>
    <xf numFmtId="165" fontId="20" fillId="7" borderId="0" xfId="1" applyFont="1" applyFill="1" applyAlignment="1">
      <alignment horizontal="right" vertical="center"/>
    </xf>
    <xf numFmtId="43" fontId="20" fillId="7" borderId="0" xfId="1" applyNumberFormat="1" applyFont="1" applyFill="1" applyAlignment="1">
      <alignment vertical="center" wrapText="1"/>
    </xf>
    <xf numFmtId="10" fontId="20" fillId="7" borderId="0" xfId="3" applyNumberFormat="1" applyFont="1" applyFill="1" applyAlignment="1">
      <alignment horizontal="right" vertical="center" wrapText="1"/>
    </xf>
    <xf numFmtId="164" fontId="29" fillId="0" borderId="0" xfId="0" applyFont="1" applyAlignment="1">
      <alignment vertical="center"/>
    </xf>
    <xf numFmtId="0" fontId="20" fillId="0" borderId="0" xfId="6" applyFont="1" applyAlignment="1">
      <alignment vertical="center" wrapText="1"/>
    </xf>
    <xf numFmtId="164" fontId="17" fillId="0" borderId="0" xfId="0" applyFont="1" applyAlignment="1">
      <alignment horizontal="center" vertical="center"/>
    </xf>
    <xf numFmtId="165" fontId="29" fillId="0" borderId="0" xfId="1" applyFont="1" applyAlignment="1">
      <alignment vertical="center"/>
    </xf>
    <xf numFmtId="0" fontId="20" fillId="12" borderId="14" xfId="0" applyNumberFormat="1" applyFont="1" applyFill="1" applyBorder="1" applyAlignment="1">
      <alignment horizontal="center" vertical="center" wrapText="1"/>
    </xf>
    <xf numFmtId="164" fontId="20" fillId="12" borderId="14" xfId="0" applyFont="1" applyFill="1" applyBorder="1" applyAlignment="1">
      <alignment horizontal="center" vertical="center"/>
    </xf>
    <xf numFmtId="0" fontId="30" fillId="12" borderId="14" xfId="0" applyNumberFormat="1" applyFont="1" applyFill="1" applyBorder="1" applyAlignment="1">
      <alignment horizontal="center" vertical="center" wrapText="1"/>
    </xf>
    <xf numFmtId="0" fontId="20" fillId="7" borderId="0" xfId="0" applyNumberFormat="1" applyFont="1" applyFill="1" applyAlignment="1">
      <alignment horizontal="center" vertical="center"/>
    </xf>
    <xf numFmtId="0" fontId="5" fillId="7" borderId="0" xfId="0" applyNumberFormat="1" applyFont="1" applyFill="1" applyAlignment="1">
      <alignment vertical="center"/>
    </xf>
    <xf numFmtId="0" fontId="20" fillId="7" borderId="0" xfId="0" applyNumberFormat="1" applyFont="1" applyFill="1" applyAlignment="1">
      <alignment horizontal="left" vertical="center"/>
    </xf>
    <xf numFmtId="0" fontId="6" fillId="7" borderId="0" xfId="0" applyNumberFormat="1" applyFont="1" applyFill="1" applyAlignment="1">
      <alignment horizontal="center" vertical="center"/>
    </xf>
    <xf numFmtId="0" fontId="5" fillId="7" borderId="0" xfId="0" applyNumberFormat="1" applyFont="1" applyFill="1" applyAlignment="1">
      <alignment horizontal="right" vertical="center"/>
    </xf>
    <xf numFmtId="0" fontId="5" fillId="7" borderId="0" xfId="0" applyNumberFormat="1" applyFont="1" applyFill="1" applyAlignment="1">
      <alignment horizontal="center" vertical="center"/>
    </xf>
    <xf numFmtId="165" fontId="20" fillId="7" borderId="0" xfId="1" applyFont="1" applyFill="1" applyAlignment="1">
      <alignment horizontal="left" vertical="center"/>
    </xf>
    <xf numFmtId="165" fontId="20" fillId="7" borderId="0" xfId="1" applyFont="1" applyFill="1" applyAlignment="1">
      <alignment vertical="center"/>
    </xf>
    <xf numFmtId="10" fontId="20" fillId="7" borderId="0" xfId="3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center" vertical="center" wrapText="1"/>
    </xf>
    <xf numFmtId="0" fontId="20" fillId="10" borderId="0" xfId="0" applyNumberFormat="1" applyFont="1" applyFill="1" applyAlignment="1">
      <alignment horizontal="center" vertical="center" wrapText="1"/>
    </xf>
    <xf numFmtId="170" fontId="5" fillId="0" borderId="0" xfId="0" applyNumberFormat="1" applyFont="1" applyAlignment="1">
      <alignment horizontal="center" vertical="center"/>
    </xf>
    <xf numFmtId="0" fontId="20" fillId="0" borderId="0" xfId="0" applyNumberFormat="1" applyFont="1" applyAlignment="1">
      <alignment horizontal="center" vertical="center"/>
    </xf>
    <xf numFmtId="165" fontId="20" fillId="0" borderId="0" xfId="0" applyNumberFormat="1" applyFont="1" applyAlignment="1">
      <alignment horizontal="right" vertical="center"/>
    </xf>
    <xf numFmtId="165" fontId="20" fillId="0" borderId="0" xfId="1" applyFont="1" applyFill="1" applyAlignment="1">
      <alignment horizontal="left" vertical="center"/>
    </xf>
    <xf numFmtId="165" fontId="20" fillId="0" borderId="0" xfId="1" applyFont="1" applyFill="1" applyAlignment="1">
      <alignment vertical="center"/>
    </xf>
    <xf numFmtId="10" fontId="20" fillId="0" borderId="0" xfId="3" applyNumberFormat="1" applyFont="1" applyFill="1" applyAlignment="1">
      <alignment vertical="center"/>
    </xf>
    <xf numFmtId="0" fontId="9" fillId="13" borderId="0" xfId="0" applyNumberFormat="1" applyFont="1" applyFill="1" applyAlignment="1">
      <alignment horizontal="center" vertical="center"/>
    </xf>
    <xf numFmtId="10" fontId="5" fillId="10" borderId="0" xfId="3" applyNumberFormat="1" applyFont="1" applyFill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172" fontId="5" fillId="0" borderId="0" xfId="0" applyNumberFormat="1" applyFont="1" applyAlignment="1">
      <alignment horizontal="center" vertical="center"/>
    </xf>
    <xf numFmtId="173" fontId="5" fillId="0" borderId="0" xfId="0" applyNumberFormat="1" applyFont="1" applyAlignment="1">
      <alignment horizontal="center" vertical="center"/>
    </xf>
    <xf numFmtId="165" fontId="20" fillId="0" borderId="0" xfId="1" applyFont="1" applyFill="1" applyAlignment="1">
      <alignment horizontal="right" vertical="center"/>
    </xf>
    <xf numFmtId="0" fontId="9" fillId="13" borderId="0" xfId="0" applyNumberFormat="1" applyFont="1" applyFill="1" applyAlignment="1">
      <alignment horizontal="center" vertical="top"/>
    </xf>
    <xf numFmtId="0" fontId="20" fillId="0" borderId="0" xfId="0" applyNumberFormat="1" applyFont="1" applyAlignment="1">
      <alignment horizontal="left" vertical="center" wrapText="1"/>
    </xf>
    <xf numFmtId="174" fontId="5" fillId="0" borderId="0" xfId="0" applyNumberFormat="1" applyFont="1" applyAlignment="1">
      <alignment horizontal="center" vertical="center"/>
    </xf>
    <xf numFmtId="10" fontId="31" fillId="0" borderId="0" xfId="3" applyNumberFormat="1" applyFont="1" applyAlignment="1">
      <alignment horizontal="center" vertical="center"/>
    </xf>
    <xf numFmtId="0" fontId="33" fillId="0" borderId="0" xfId="0" applyNumberFormat="1" applyFont="1" applyAlignment="1">
      <alignment horizontal="left" vertical="center"/>
    </xf>
    <xf numFmtId="0" fontId="12" fillId="0" borderId="0" xfId="9" applyFont="1" applyAlignment="1">
      <alignment horizontal="justify" vertical="center"/>
    </xf>
    <xf numFmtId="0" fontId="13" fillId="0" borderId="0" xfId="9" applyFont="1" applyAlignment="1">
      <alignment horizontal="justify" vertical="center"/>
    </xf>
    <xf numFmtId="0" fontId="13" fillId="0" borderId="0" xfId="9" applyFont="1" applyAlignment="1">
      <alignment horizontal="center" vertical="center"/>
    </xf>
    <xf numFmtId="0" fontId="13" fillId="0" borderId="0" xfId="9" applyFont="1" applyAlignment="1">
      <alignment vertical="center"/>
    </xf>
    <xf numFmtId="0" fontId="20" fillId="0" borderId="0" xfId="9" applyFont="1" applyAlignment="1">
      <alignment horizontal="left" vertical="center"/>
    </xf>
    <xf numFmtId="164" fontId="34" fillId="0" borderId="0" xfId="0" applyFont="1" applyAlignment="1">
      <alignment vertical="center"/>
    </xf>
    <xf numFmtId="0" fontId="35" fillId="0" borderId="0" xfId="9" applyFont="1" applyAlignment="1">
      <alignment horizontal="left" vertical="center"/>
    </xf>
    <xf numFmtId="0" fontId="5" fillId="0" borderId="0" xfId="9" applyAlignment="1">
      <alignment vertical="center"/>
    </xf>
    <xf numFmtId="0" fontId="5" fillId="0" borderId="0" xfId="9" applyAlignment="1">
      <alignment horizontal="center" vertical="center"/>
    </xf>
    <xf numFmtId="0" fontId="18" fillId="0" borderId="0" xfId="9" applyFont="1" applyAlignment="1">
      <alignment vertical="center"/>
    </xf>
    <xf numFmtId="0" fontId="5" fillId="0" borderId="0" xfId="9" applyAlignment="1">
      <alignment horizontal="centerContinuous" vertical="center"/>
    </xf>
    <xf numFmtId="0" fontId="18" fillId="0" borderId="0" xfId="9" applyFont="1" applyAlignment="1">
      <alignment horizontal="centerContinuous" vertical="center"/>
    </xf>
    <xf numFmtId="165" fontId="30" fillId="0" borderId="0" xfId="0" applyNumberFormat="1" applyFont="1" applyAlignment="1">
      <alignment horizontal="right" vertical="center"/>
    </xf>
    <xf numFmtId="0" fontId="20" fillId="0" borderId="0" xfId="9" applyFont="1" applyAlignment="1">
      <alignment horizontal="right" vertical="center"/>
    </xf>
    <xf numFmtId="0" fontId="20" fillId="0" borderId="0" xfId="9" applyFont="1" applyAlignment="1">
      <alignment vertical="center" wrapText="1"/>
    </xf>
    <xf numFmtId="164" fontId="14" fillId="0" borderId="15" xfId="10" applyNumberFormat="1" applyBorder="1" applyAlignment="1">
      <alignment vertical="center"/>
    </xf>
    <xf numFmtId="164" fontId="14" fillId="0" borderId="0" xfId="10" applyNumberFormat="1" applyAlignment="1">
      <alignment vertical="center"/>
    </xf>
    <xf numFmtId="164" fontId="36" fillId="0" borderId="0" xfId="10" applyNumberFormat="1" applyFont="1" applyAlignment="1">
      <alignment vertical="center"/>
    </xf>
    <xf numFmtId="9" fontId="36" fillId="0" borderId="0" xfId="11" applyFont="1" applyAlignment="1">
      <alignment horizontal="center" vertical="center"/>
    </xf>
    <xf numFmtId="164" fontId="37" fillId="0" borderId="0" xfId="10" applyNumberFormat="1" applyFont="1" applyAlignment="1">
      <alignment vertical="center"/>
    </xf>
    <xf numFmtId="0" fontId="20" fillId="0" borderId="15" xfId="9" applyFont="1" applyBorder="1" applyAlignment="1">
      <alignment vertical="center" wrapText="1"/>
    </xf>
    <xf numFmtId="37" fontId="38" fillId="4" borderId="19" xfId="10" applyNumberFormat="1" applyFont="1" applyFill="1" applyBorder="1" applyAlignment="1">
      <alignment horizontal="center" vertical="center"/>
    </xf>
    <xf numFmtId="37" fontId="38" fillId="4" borderId="20" xfId="10" applyNumberFormat="1" applyFont="1" applyFill="1" applyBorder="1" applyAlignment="1">
      <alignment horizontal="center" vertical="center"/>
    </xf>
    <xf numFmtId="164" fontId="14" fillId="11" borderId="0" xfId="10" applyNumberFormat="1" applyFill="1" applyAlignment="1">
      <alignment vertical="center"/>
    </xf>
    <xf numFmtId="164" fontId="11" fillId="6" borderId="0" xfId="10" applyNumberFormat="1" applyFont="1" applyFill="1" applyAlignment="1">
      <alignment horizontal="left" vertical="center"/>
    </xf>
    <xf numFmtId="164" fontId="11" fillId="6" borderId="0" xfId="10" applyNumberFormat="1" applyFont="1" applyFill="1" applyAlignment="1">
      <alignment horizontal="center" vertical="center"/>
    </xf>
    <xf numFmtId="37" fontId="38" fillId="4" borderId="26" xfId="10" applyNumberFormat="1" applyFont="1" applyFill="1" applyBorder="1" applyAlignment="1">
      <alignment horizontal="center" vertical="center"/>
    </xf>
    <xf numFmtId="37" fontId="38" fillId="4" borderId="27" xfId="10" applyNumberFormat="1" applyFont="1" applyFill="1" applyBorder="1" applyAlignment="1">
      <alignment horizontal="center" vertical="center"/>
    </xf>
    <xf numFmtId="164" fontId="30" fillId="11" borderId="0" xfId="10" applyNumberFormat="1" applyFont="1" applyFill="1" applyAlignment="1">
      <alignment horizontal="center" vertical="center"/>
    </xf>
    <xf numFmtId="44" fontId="11" fillId="6" borderId="0" xfId="2" applyFont="1" applyFill="1" applyAlignment="1">
      <alignment horizontal="center" vertical="center"/>
    </xf>
    <xf numFmtId="164" fontId="11" fillId="6" borderId="0" xfId="10" quotePrefix="1" applyNumberFormat="1" applyFont="1" applyFill="1" applyAlignment="1">
      <alignment horizontal="center" vertical="center"/>
    </xf>
    <xf numFmtId="176" fontId="11" fillId="6" borderId="0" xfId="3" applyNumberFormat="1" applyFont="1" applyFill="1" applyAlignment="1">
      <alignment horizontal="center" vertical="center"/>
    </xf>
    <xf numFmtId="164" fontId="30" fillId="0" borderId="0" xfId="10" applyNumberFormat="1" applyFont="1" applyAlignment="1">
      <alignment horizontal="center" vertical="center"/>
    </xf>
    <xf numFmtId="39" fontId="8" fillId="0" borderId="18" xfId="10" applyNumberFormat="1" applyFont="1" applyBorder="1" applyAlignment="1">
      <alignment horizontal="right" vertical="center" wrapText="1"/>
    </xf>
    <xf numFmtId="9" fontId="8" fillId="0" borderId="30" xfId="11" applyFont="1" applyBorder="1" applyAlignment="1">
      <alignment horizontal="center" vertical="center" wrapText="1"/>
    </xf>
    <xf numFmtId="39" fontId="39" fillId="0" borderId="30" xfId="12" applyNumberFormat="1" applyFont="1" applyBorder="1" applyAlignment="1">
      <alignment horizontal="center" vertical="center"/>
    </xf>
    <xf numFmtId="39" fontId="39" fillId="0" borderId="30" xfId="10" applyNumberFormat="1" applyFont="1" applyBorder="1" applyAlignment="1">
      <alignment horizontal="center" vertical="center"/>
    </xf>
    <xf numFmtId="178" fontId="8" fillId="0" borderId="2" xfId="13" applyNumberFormat="1" applyFont="1" applyBorder="1" applyAlignment="1">
      <alignment horizontal="center" vertical="center"/>
    </xf>
    <xf numFmtId="164" fontId="8" fillId="14" borderId="0" xfId="10" applyNumberFormat="1" applyFont="1" applyFill="1" applyAlignment="1">
      <alignment horizontal="center" vertical="center"/>
    </xf>
    <xf numFmtId="164" fontId="8" fillId="0" borderId="0" xfId="10" applyNumberFormat="1" applyFont="1" applyAlignment="1">
      <alignment horizontal="center" vertical="center"/>
    </xf>
    <xf numFmtId="9" fontId="8" fillId="0" borderId="34" xfId="11" applyFont="1" applyBorder="1" applyAlignment="1">
      <alignment horizontal="center" vertical="center"/>
    </xf>
    <xf numFmtId="176" fontId="8" fillId="0" borderId="34" xfId="11" applyNumberFormat="1" applyFont="1" applyBorder="1" applyAlignment="1">
      <alignment horizontal="center" vertical="center"/>
    </xf>
    <xf numFmtId="10" fontId="8" fillId="0" borderId="6" xfId="11" applyNumberFormat="1" applyFont="1" applyBorder="1" applyAlignment="1">
      <alignment horizontal="center" vertical="center"/>
    </xf>
    <xf numFmtId="179" fontId="8" fillId="11" borderId="0" xfId="11" applyNumberFormat="1" applyFont="1" applyFill="1" applyAlignment="1">
      <alignment horizontal="center" vertical="center"/>
    </xf>
    <xf numFmtId="177" fontId="8" fillId="14" borderId="0" xfId="10" applyNumberFormat="1" applyFont="1" applyFill="1" applyAlignment="1">
      <alignment horizontal="center" vertical="center"/>
    </xf>
    <xf numFmtId="39" fontId="8" fillId="0" borderId="33" xfId="10" applyNumberFormat="1" applyFont="1" applyBorder="1" applyAlignment="1">
      <alignment horizontal="right" vertical="center" wrapText="1"/>
    </xf>
    <xf numFmtId="180" fontId="8" fillId="0" borderId="33" xfId="11" applyNumberFormat="1" applyFont="1" applyBorder="1" applyAlignment="1">
      <alignment horizontal="center" vertical="center" wrapText="1"/>
    </xf>
    <xf numFmtId="39" fontId="30" fillId="15" borderId="35" xfId="12" applyNumberFormat="1" applyFont="1" applyFill="1" applyBorder="1" applyAlignment="1">
      <alignment horizontal="center" vertical="center"/>
    </xf>
    <xf numFmtId="39" fontId="30" fillId="15" borderId="35" xfId="10" applyNumberFormat="1" applyFont="1" applyFill="1" applyBorder="1" applyAlignment="1">
      <alignment horizontal="center" vertical="center"/>
    </xf>
    <xf numFmtId="178" fontId="8" fillId="0" borderId="7" xfId="13" applyNumberFormat="1" applyFont="1" applyBorder="1" applyAlignment="1">
      <alignment horizontal="center" vertical="center"/>
    </xf>
    <xf numFmtId="164" fontId="8" fillId="11" borderId="0" xfId="10" applyNumberFormat="1" applyFont="1" applyFill="1" applyAlignment="1">
      <alignment horizontal="center" vertical="center"/>
    </xf>
    <xf numFmtId="180" fontId="8" fillId="0" borderId="0" xfId="3" applyNumberFormat="1" applyFont="1" applyAlignment="1">
      <alignment horizontal="center" vertical="center"/>
    </xf>
    <xf numFmtId="39" fontId="8" fillId="0" borderId="35" xfId="10" applyNumberFormat="1" applyFont="1" applyBorder="1" applyAlignment="1">
      <alignment horizontal="right" vertical="center" wrapText="1"/>
    </xf>
    <xf numFmtId="180" fontId="8" fillId="0" borderId="35" xfId="11" applyNumberFormat="1" applyFont="1" applyBorder="1" applyAlignment="1">
      <alignment horizontal="center" vertical="center" wrapText="1"/>
    </xf>
    <xf numFmtId="39" fontId="8" fillId="0" borderId="35" xfId="12" applyNumberFormat="1" applyFont="1" applyBorder="1" applyAlignment="1">
      <alignment horizontal="center" vertical="center"/>
    </xf>
    <xf numFmtId="39" fontId="8" fillId="0" borderId="35" xfId="10" applyNumberFormat="1" applyFont="1" applyBorder="1" applyAlignment="1">
      <alignment horizontal="center" vertical="center"/>
    </xf>
    <xf numFmtId="178" fontId="8" fillId="0" borderId="37" xfId="13" applyNumberFormat="1" applyFont="1" applyBorder="1" applyAlignment="1">
      <alignment horizontal="center" vertical="center"/>
    </xf>
    <xf numFmtId="39" fontId="8" fillId="0" borderId="27" xfId="10" applyNumberFormat="1" applyFont="1" applyBorder="1" applyAlignment="1">
      <alignment horizontal="right" vertical="center" wrapText="1"/>
    </xf>
    <xf numFmtId="164" fontId="30" fillId="4" borderId="29" xfId="10" applyNumberFormat="1" applyFont="1" applyFill="1" applyBorder="1" applyAlignment="1">
      <alignment vertical="center"/>
    </xf>
    <xf numFmtId="40" fontId="8" fillId="4" borderId="20" xfId="14" applyFont="1" applyFill="1" applyBorder="1" applyAlignment="1">
      <alignment horizontal="center" vertical="center"/>
    </xf>
    <xf numFmtId="178" fontId="30" fillId="4" borderId="3" xfId="13" applyNumberFormat="1" applyFont="1" applyFill="1" applyBorder="1" applyAlignment="1">
      <alignment vertical="center"/>
    </xf>
    <xf numFmtId="164" fontId="8" fillId="0" borderId="0" xfId="10" applyNumberFormat="1" applyFont="1" applyAlignment="1">
      <alignment vertical="center"/>
    </xf>
    <xf numFmtId="164" fontId="30" fillId="4" borderId="40" xfId="10" applyNumberFormat="1" applyFont="1" applyFill="1" applyBorder="1" applyAlignment="1">
      <alignment vertical="center"/>
    </xf>
    <xf numFmtId="10" fontId="8" fillId="4" borderId="34" xfId="3" applyNumberFormat="1" applyFont="1" applyFill="1" applyBorder="1" applyAlignment="1">
      <alignment horizontal="center" vertical="center"/>
    </xf>
    <xf numFmtId="9" fontId="30" fillId="4" borderId="7" xfId="3" applyFont="1" applyFill="1" applyBorder="1" applyAlignment="1">
      <alignment vertical="center"/>
    </xf>
    <xf numFmtId="164" fontId="30" fillId="4" borderId="41" xfId="10" applyNumberFormat="1" applyFont="1" applyFill="1" applyBorder="1" applyAlignment="1">
      <alignment vertical="center"/>
    </xf>
    <xf numFmtId="40" fontId="8" fillId="4" borderId="14" xfId="14" applyFont="1" applyFill="1" applyBorder="1" applyAlignment="1">
      <alignment horizontal="center" vertical="center"/>
    </xf>
    <xf numFmtId="178" fontId="30" fillId="4" borderId="7" xfId="13" applyNumberFormat="1" applyFont="1" applyFill="1" applyBorder="1" applyAlignment="1">
      <alignment vertical="center"/>
    </xf>
    <xf numFmtId="164" fontId="8" fillId="14" borderId="0" xfId="10" applyNumberFormat="1" applyFont="1" applyFill="1" applyAlignment="1">
      <alignment vertical="center"/>
    </xf>
    <xf numFmtId="181" fontId="8" fillId="16" borderId="0" xfId="10" applyNumberFormat="1" applyFont="1" applyFill="1" applyAlignment="1">
      <alignment vertical="center"/>
    </xf>
    <xf numFmtId="40" fontId="30" fillId="17" borderId="27" xfId="15" applyFont="1" applyFill="1" applyBorder="1" applyAlignment="1">
      <alignment vertical="center"/>
    </xf>
    <xf numFmtId="176" fontId="8" fillId="4" borderId="39" xfId="11" applyNumberFormat="1" applyFont="1" applyFill="1" applyBorder="1" applyAlignment="1">
      <alignment horizontal="center" vertical="center" wrapText="1"/>
    </xf>
    <xf numFmtId="40" fontId="30" fillId="17" borderId="43" xfId="15" applyFont="1" applyFill="1" applyBorder="1" applyAlignment="1">
      <alignment vertical="center"/>
    </xf>
    <xf numFmtId="164" fontId="30" fillId="4" borderId="36" xfId="10" applyNumberFormat="1" applyFont="1" applyFill="1" applyBorder="1" applyAlignment="1">
      <alignment vertical="center"/>
    </xf>
    <xf numFmtId="9" fontId="8" fillId="4" borderId="27" xfId="11" applyFont="1" applyFill="1" applyBorder="1" applyAlignment="1">
      <alignment horizontal="center" vertical="center" wrapText="1"/>
    </xf>
    <xf numFmtId="10" fontId="8" fillId="4" borderId="23" xfId="3" applyNumberFormat="1" applyFont="1" applyFill="1" applyBorder="1" applyAlignment="1">
      <alignment horizontal="center" vertical="center"/>
    </xf>
    <xf numFmtId="9" fontId="14" fillId="11" borderId="0" xfId="11" applyFont="1" applyFill="1" applyAlignment="1">
      <alignment horizontal="center" vertical="center"/>
    </xf>
    <xf numFmtId="164" fontId="42" fillId="9" borderId="0" xfId="10" applyNumberFormat="1" applyFont="1" applyFill="1" applyAlignment="1">
      <alignment horizontal="right" vertical="center"/>
    </xf>
    <xf numFmtId="9" fontId="14" fillId="0" borderId="0" xfId="11" applyFont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165" fontId="19" fillId="3" borderId="0" xfId="1" applyFont="1" applyFill="1" applyAlignment="1">
      <alignment horizontal="center" vertical="center" wrapText="1"/>
    </xf>
    <xf numFmtId="164" fontId="21" fillId="3" borderId="0" xfId="0" applyFont="1" applyFill="1" applyAlignment="1">
      <alignment horizontal="center" vertical="center" wrapText="1"/>
    </xf>
    <xf numFmtId="0" fontId="28" fillId="10" borderId="13" xfId="6" applyFont="1" applyFill="1" applyBorder="1" applyAlignment="1">
      <alignment horizontal="center" vertical="center" textRotation="90" wrapText="1"/>
    </xf>
    <xf numFmtId="10" fontId="20" fillId="3" borderId="14" xfId="3" applyNumberFormat="1" applyFont="1" applyFill="1" applyBorder="1" applyAlignment="1">
      <alignment horizontal="center" vertical="center"/>
    </xf>
    <xf numFmtId="164" fontId="30" fillId="4" borderId="42" xfId="10" applyNumberFormat="1" applyFont="1" applyFill="1" applyBorder="1" applyAlignment="1">
      <alignment horizontal="center" vertical="center"/>
    </xf>
    <xf numFmtId="164" fontId="30" fillId="4" borderId="25" xfId="10" applyNumberFormat="1" applyFont="1" applyFill="1" applyBorder="1" applyAlignment="1">
      <alignment horizontal="center" vertical="center"/>
    </xf>
    <xf numFmtId="164" fontId="41" fillId="9" borderId="0" xfId="10" applyNumberFormat="1" applyFont="1" applyFill="1" applyAlignment="1">
      <alignment horizontal="center" vertical="center" wrapText="1"/>
    </xf>
    <xf numFmtId="164" fontId="41" fillId="18" borderId="0" xfId="10" applyNumberFormat="1" applyFont="1" applyFill="1" applyAlignment="1">
      <alignment horizontal="center" vertical="center" wrapText="1"/>
    </xf>
    <xf numFmtId="164" fontId="30" fillId="4" borderId="33" xfId="10" applyNumberFormat="1" applyFont="1" applyFill="1" applyBorder="1" applyAlignment="1">
      <alignment horizontal="center" vertical="center"/>
    </xf>
    <xf numFmtId="178" fontId="30" fillId="4" borderId="38" xfId="13" applyNumberFormat="1" applyFont="1" applyFill="1" applyBorder="1" applyAlignment="1">
      <alignment horizontal="center" vertical="center" wrapText="1"/>
    </xf>
    <xf numFmtId="178" fontId="30" fillId="4" borderId="39" xfId="13" applyNumberFormat="1" applyFont="1" applyFill="1" applyBorder="1" applyAlignment="1">
      <alignment horizontal="center" vertical="center" wrapText="1"/>
    </xf>
    <xf numFmtId="10" fontId="30" fillId="4" borderId="38" xfId="11" applyNumberFormat="1" applyFont="1" applyFill="1" applyBorder="1" applyAlignment="1">
      <alignment horizontal="center" vertical="center"/>
    </xf>
    <xf numFmtId="10" fontId="30" fillId="4" borderId="39" xfId="11" applyNumberFormat="1" applyFont="1" applyFill="1" applyBorder="1" applyAlignment="1">
      <alignment horizontal="center" vertical="center"/>
    </xf>
    <xf numFmtId="177" fontId="30" fillId="0" borderId="29" xfId="10" applyNumberFormat="1" applyFont="1" applyBorder="1" applyAlignment="1">
      <alignment horizontal="center" vertical="center"/>
    </xf>
    <xf numFmtId="177" fontId="30" fillId="0" borderId="31" xfId="10" applyNumberFormat="1" applyFont="1" applyBorder="1" applyAlignment="1">
      <alignment horizontal="center" vertical="center"/>
    </xf>
    <xf numFmtId="177" fontId="30" fillId="0" borderId="36" xfId="10" applyNumberFormat="1" applyFont="1" applyBorder="1" applyAlignment="1">
      <alignment horizontal="center" vertical="center"/>
    </xf>
    <xf numFmtId="177" fontId="30" fillId="0" borderId="17" xfId="10" applyNumberFormat="1" applyFont="1" applyBorder="1" applyAlignment="1">
      <alignment horizontal="left" vertical="center"/>
    </xf>
    <xf numFmtId="177" fontId="30" fillId="0" borderId="13" xfId="10" applyNumberFormat="1" applyFont="1" applyBorder="1" applyAlignment="1">
      <alignment horizontal="left" vertical="center"/>
    </xf>
    <xf numFmtId="177" fontId="30" fillId="0" borderId="23" xfId="10" applyNumberFormat="1" applyFont="1" applyBorder="1" applyAlignment="1">
      <alignment horizontal="left" vertical="center"/>
    </xf>
    <xf numFmtId="178" fontId="8" fillId="0" borderId="38" xfId="13" applyNumberFormat="1" applyFont="1" applyBorder="1" applyAlignment="1">
      <alignment horizontal="center" vertical="center" wrapText="1"/>
    </xf>
    <xf numFmtId="178" fontId="8" fillId="0" borderId="39" xfId="13" applyNumberFormat="1" applyFont="1" applyBorder="1" applyAlignment="1">
      <alignment horizontal="center" vertical="center" wrapText="1"/>
    </xf>
    <xf numFmtId="164" fontId="30" fillId="4" borderId="19" xfId="10" applyNumberFormat="1" applyFont="1" applyFill="1" applyBorder="1" applyAlignment="1">
      <alignment horizontal="center" vertical="center"/>
    </xf>
    <xf numFmtId="164" fontId="30" fillId="4" borderId="39" xfId="10" applyNumberFormat="1" applyFont="1" applyFill="1" applyBorder="1" applyAlignment="1">
      <alignment horizontal="center" vertical="center"/>
    </xf>
    <xf numFmtId="178" fontId="30" fillId="4" borderId="18" xfId="13" applyNumberFormat="1" applyFont="1" applyFill="1" applyBorder="1" applyAlignment="1">
      <alignment horizontal="center" vertical="center" wrapText="1"/>
    </xf>
    <xf numFmtId="178" fontId="30" fillId="4" borderId="19" xfId="13" applyNumberFormat="1" applyFont="1" applyFill="1" applyBorder="1" applyAlignment="1">
      <alignment horizontal="center" vertical="center" wrapText="1"/>
    </xf>
    <xf numFmtId="177" fontId="30" fillId="0" borderId="17" xfId="10" applyNumberFormat="1" applyFont="1" applyBorder="1" applyAlignment="1">
      <alignment horizontal="left" vertical="center" wrapText="1"/>
    </xf>
    <xf numFmtId="177" fontId="30" fillId="0" borderId="13" xfId="10" applyNumberFormat="1" applyFont="1" applyBorder="1" applyAlignment="1">
      <alignment horizontal="left" vertical="center" wrapText="1"/>
    </xf>
    <xf numFmtId="177" fontId="30" fillId="0" borderId="23" xfId="10" applyNumberFormat="1" applyFont="1" applyBorder="1" applyAlignment="1">
      <alignment horizontal="left" vertical="center" wrapText="1"/>
    </xf>
    <xf numFmtId="178" fontId="8" fillId="0" borderId="32" xfId="13" applyNumberFormat="1" applyFont="1" applyBorder="1" applyAlignment="1">
      <alignment horizontal="center" vertical="center" wrapText="1"/>
    </xf>
    <xf numFmtId="178" fontId="8" fillId="0" borderId="33" xfId="13" applyNumberFormat="1" applyFont="1" applyBorder="1" applyAlignment="1">
      <alignment horizontal="center" vertical="center" wrapText="1"/>
    </xf>
    <xf numFmtId="164" fontId="38" fillId="4" borderId="21" xfId="10" applyNumberFormat="1" applyFont="1" applyFill="1" applyBorder="1" applyAlignment="1">
      <alignment horizontal="center" vertical="center"/>
    </xf>
    <xf numFmtId="164" fontId="38" fillId="4" borderId="28" xfId="10" applyNumberFormat="1" applyFont="1" applyFill="1" applyBorder="1" applyAlignment="1">
      <alignment horizontal="center" vertical="center"/>
    </xf>
    <xf numFmtId="164" fontId="38" fillId="4" borderId="24" xfId="10" applyNumberFormat="1" applyFont="1" applyFill="1" applyBorder="1" applyAlignment="1">
      <alignment horizontal="center" vertical="center"/>
    </xf>
    <xf numFmtId="164" fontId="38" fillId="4" borderId="25" xfId="10" applyNumberFormat="1" applyFont="1" applyFill="1" applyBorder="1" applyAlignment="1">
      <alignment horizontal="center" vertical="center"/>
    </xf>
    <xf numFmtId="0" fontId="20" fillId="0" borderId="0" xfId="9" applyFont="1" applyAlignment="1">
      <alignment horizontal="right" vertical="center"/>
    </xf>
    <xf numFmtId="0" fontId="20" fillId="0" borderId="0" xfId="9" applyFont="1" applyAlignment="1">
      <alignment horizontal="left" vertical="center" wrapText="1"/>
    </xf>
    <xf numFmtId="164" fontId="38" fillId="4" borderId="16" xfId="4" applyNumberFormat="1" applyFont="1" applyFill="1" applyBorder="1" applyAlignment="1" applyProtection="1">
      <alignment horizontal="center" vertical="center"/>
    </xf>
    <xf numFmtId="164" fontId="38" fillId="4" borderId="22" xfId="4" applyNumberFormat="1" applyFont="1" applyFill="1" applyBorder="1" applyAlignment="1" applyProtection="1">
      <alignment horizontal="center" vertical="center"/>
    </xf>
    <xf numFmtId="164" fontId="38" fillId="4" borderId="17" xfId="10" applyNumberFormat="1" applyFont="1" applyFill="1" applyBorder="1" applyAlignment="1">
      <alignment horizontal="center" vertical="center"/>
    </xf>
    <xf numFmtId="164" fontId="38" fillId="4" borderId="23" xfId="10" applyNumberFormat="1" applyFont="1" applyFill="1" applyBorder="1" applyAlignment="1">
      <alignment horizontal="center" vertical="center"/>
    </xf>
    <xf numFmtId="164" fontId="38" fillId="4" borderId="18" xfId="10" applyNumberFormat="1" applyFont="1" applyFill="1" applyBorder="1" applyAlignment="1">
      <alignment horizontal="center" vertical="center"/>
    </xf>
    <xf numFmtId="164" fontId="38" fillId="4" borderId="19" xfId="10" applyNumberFormat="1" applyFont="1" applyFill="1" applyBorder="1" applyAlignment="1">
      <alignment horizontal="center" vertical="center"/>
    </xf>
  </cellXfs>
  <cellStyles count="16">
    <cellStyle name="Hiperlink" xfId="4" builtinId="8"/>
    <cellStyle name="Moeda" xfId="2" builtinId="4"/>
    <cellStyle name="Moeda 2" xfId="13" xr:uid="{A3BD7F5C-C0BD-44B9-BCF7-EDE5DE4AAC2E}"/>
    <cellStyle name="Normal" xfId="0" builtinId="0"/>
    <cellStyle name="Normal 2 26 10 2" xfId="10" xr:uid="{C574CCC3-5335-41B9-86C8-7283A4ABCC7C}"/>
    <cellStyle name="Normal 2 26 10 2 2" xfId="12" xr:uid="{DFE7893D-A448-48A4-BC27-D72971D42120}"/>
    <cellStyle name="Normal 2 3 28" xfId="9" xr:uid="{DAC35D61-39D1-4DDC-A09A-70537783FDB3}"/>
    <cellStyle name="Normal 36" xfId="5" xr:uid="{8225330C-C425-441E-9BE2-60721684DB42}"/>
    <cellStyle name="Normal_Composições CEF - Emergencia 2" xfId="6" xr:uid="{3C222891-DFF8-420F-A771-18891960083B}"/>
    <cellStyle name="Normal_Composições CEF - Emergencia 7" xfId="8" xr:uid="{E31C0970-D4D1-457F-9FB5-B8E0D434C525}"/>
    <cellStyle name="Porcentagem" xfId="3" builtinId="5"/>
    <cellStyle name="Porcentagem 2 10" xfId="11" xr:uid="{ABE59559-2BC0-48FA-9EE5-F611AA0A7061}"/>
    <cellStyle name="Separador de milhares 10" xfId="7" xr:uid="{E1643452-6A14-4156-B1CD-AB46053E66B8}"/>
    <cellStyle name="Separador de milhares 10 2 2" xfId="14" xr:uid="{32DB385B-8F62-4693-B12F-C160AF0680C2}"/>
    <cellStyle name="Separador de milhares 2 5 2 2" xfId="15" xr:uid="{64725E5C-F45C-4994-B3B9-AE6D8F01DB41}"/>
    <cellStyle name="Vírgula" xfId="1" builtinId="3"/>
  </cellStyles>
  <dxfs count="54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205067</xdr:colOff>
      <xdr:row>6</xdr:row>
      <xdr:rowOff>181466</xdr:rowOff>
    </xdr:from>
    <xdr:to>
      <xdr:col>19</xdr:col>
      <xdr:colOff>742389</xdr:colOff>
      <xdr:row>10</xdr:row>
      <xdr:rowOff>144556</xdr:rowOff>
    </xdr:to>
    <xdr:sp macro="" textlink="">
      <xdr:nvSpPr>
        <xdr:cNvPr id="2" name="Seta para a Esquerda 1">
          <a:extLst>
            <a:ext uri="{FF2B5EF4-FFF2-40B4-BE49-F238E27FC236}">
              <a16:creationId xmlns:a16="http://schemas.microsoft.com/office/drawing/2014/main" id="{322949F0-E4AA-48F3-9F56-AF67C3AFCE08}"/>
            </a:ext>
          </a:extLst>
        </xdr:cNvPr>
        <xdr:cNvSpPr/>
      </xdr:nvSpPr>
      <xdr:spPr>
        <a:xfrm>
          <a:off x="13992225" y="2067416"/>
          <a:ext cx="0" cy="1220390"/>
        </a:xfrm>
        <a:prstGeom prst="leftArrow">
          <a:avLst>
            <a:gd name="adj1" fmla="val 68849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  <a:p>
          <a:pPr algn="l"/>
          <a:r>
            <a:rPr lang="pt-BR" sz="1100"/>
            <a:t>Campo Grande = 0 km</a:t>
          </a:r>
        </a:p>
      </xdr:txBody>
    </xdr:sp>
    <xdr:clientData/>
  </xdr:twoCellAnchor>
  <xdr:twoCellAnchor>
    <xdr:from>
      <xdr:col>16</xdr:col>
      <xdr:colOff>914400</xdr:colOff>
      <xdr:row>18</xdr:row>
      <xdr:rowOff>0</xdr:rowOff>
    </xdr:from>
    <xdr:to>
      <xdr:col>18</xdr:col>
      <xdr:colOff>228600</xdr:colOff>
      <xdr:row>19</xdr:row>
      <xdr:rowOff>228600</xdr:rowOff>
    </xdr:to>
    <xdr:sp macro="" textlink="">
      <xdr:nvSpPr>
        <xdr:cNvPr id="3" name="Texto Explicativo: Seta para Cima 2">
          <a:extLst>
            <a:ext uri="{FF2B5EF4-FFF2-40B4-BE49-F238E27FC236}">
              <a16:creationId xmlns:a16="http://schemas.microsoft.com/office/drawing/2014/main" id="{246BDD80-7E55-4DAC-86B1-1FF22842C217}"/>
            </a:ext>
          </a:extLst>
        </xdr:cNvPr>
        <xdr:cNvSpPr/>
      </xdr:nvSpPr>
      <xdr:spPr>
        <a:xfrm>
          <a:off x="13992225" y="6410325"/>
          <a:ext cx="0" cy="714375"/>
        </a:xfrm>
        <a:prstGeom prst="up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/>
            <a:t>Registrar</a:t>
          </a:r>
          <a:r>
            <a:rPr lang="pt-BR" sz="1100" baseline="0"/>
            <a:t> as origens dos materiais</a:t>
          </a:r>
          <a:endParaRPr lang="pt-BR" sz="1100"/>
        </a:p>
      </xdr:txBody>
    </xdr:sp>
    <xdr:clientData/>
  </xdr:twoCellAnchor>
  <xdr:twoCellAnchor editAs="oneCell">
    <xdr:from>
      <xdr:col>10</xdr:col>
      <xdr:colOff>266700</xdr:colOff>
      <xdr:row>1</xdr:row>
      <xdr:rowOff>200025</xdr:rowOff>
    </xdr:from>
    <xdr:to>
      <xdr:col>11</xdr:col>
      <xdr:colOff>921542</xdr:colOff>
      <xdr:row>3</xdr:row>
      <xdr:rowOff>77748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3BF599E-942F-4BE2-BE6D-249631F51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5225" y="514350"/>
          <a:ext cx="1769267" cy="506373"/>
        </a:xfrm>
        <a:prstGeom prst="rect">
          <a:avLst/>
        </a:prstGeom>
      </xdr:spPr>
    </xdr:pic>
    <xdr:clientData/>
  </xdr:twoCellAnchor>
  <xdr:twoCellAnchor editAs="oneCell">
    <xdr:from>
      <xdr:col>7</xdr:col>
      <xdr:colOff>161925</xdr:colOff>
      <xdr:row>1</xdr:row>
      <xdr:rowOff>180975</xdr:rowOff>
    </xdr:from>
    <xdr:to>
      <xdr:col>10</xdr:col>
      <xdr:colOff>83344</xdr:colOff>
      <xdr:row>3</xdr:row>
      <xdr:rowOff>105614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6CD39D8-C848-48F9-8859-571CF0821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77400" y="495300"/>
          <a:ext cx="1464469" cy="5532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381000</xdr:colOff>
      <xdr:row>48</xdr:row>
      <xdr:rowOff>19050</xdr:rowOff>
    </xdr:from>
    <xdr:to>
      <xdr:col>25</xdr:col>
      <xdr:colOff>476250</xdr:colOff>
      <xdr:row>48</xdr:row>
      <xdr:rowOff>219075</xdr:rowOff>
    </xdr:to>
    <xdr:sp macro="" textlink="">
      <xdr:nvSpPr>
        <xdr:cNvPr id="2" name="Seta: Curva para Cima 1">
          <a:extLst>
            <a:ext uri="{FF2B5EF4-FFF2-40B4-BE49-F238E27FC236}">
              <a16:creationId xmlns:a16="http://schemas.microsoft.com/office/drawing/2014/main" id="{35C5A834-BC1E-41F1-BF0C-EFBA85B7FF31}"/>
            </a:ext>
          </a:extLst>
        </xdr:cNvPr>
        <xdr:cNvSpPr/>
      </xdr:nvSpPr>
      <xdr:spPr>
        <a:xfrm>
          <a:off x="13477875" y="7858125"/>
          <a:ext cx="0" cy="123825"/>
        </a:xfrm>
        <a:prstGeom prst="curved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19050</xdr:colOff>
      <xdr:row>44</xdr:row>
      <xdr:rowOff>209549</xdr:rowOff>
    </xdr:from>
    <xdr:to>
      <xdr:col>28</xdr:col>
      <xdr:colOff>171450</xdr:colOff>
      <xdr:row>49</xdr:row>
      <xdr:rowOff>219074</xdr:rowOff>
    </xdr:to>
    <xdr:sp macro="" textlink="">
      <xdr:nvSpPr>
        <xdr:cNvPr id="3" name="Texto Explicativo: Seta para a Esquerda 2">
          <a:extLst>
            <a:ext uri="{FF2B5EF4-FFF2-40B4-BE49-F238E27FC236}">
              <a16:creationId xmlns:a16="http://schemas.microsoft.com/office/drawing/2014/main" id="{0ED4F5D0-6BB1-475C-9CB9-E8FA1C98ACCE}"/>
            </a:ext>
          </a:extLst>
        </xdr:cNvPr>
        <xdr:cNvSpPr/>
      </xdr:nvSpPr>
      <xdr:spPr>
        <a:xfrm>
          <a:off x="13477875" y="7410449"/>
          <a:ext cx="0" cy="714375"/>
        </a:xfrm>
        <a:prstGeom prst="leftArrowCallou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/>
            <a:t>valor digitado</a:t>
          </a:r>
          <a:r>
            <a:rPr lang="pt-BR" sz="1100" baseline="0"/>
            <a:t> para distribuir erro de aproximação calculado na célula S76</a:t>
          </a:r>
          <a:endParaRPr lang="pt-BR" sz="1100"/>
        </a:p>
      </xdr:txBody>
    </xdr:sp>
    <xdr:clientData/>
  </xdr:twoCellAnchor>
  <xdr:twoCellAnchor>
    <xdr:from>
      <xdr:col>26</xdr:col>
      <xdr:colOff>66674</xdr:colOff>
      <xdr:row>11</xdr:row>
      <xdr:rowOff>66676</xdr:rowOff>
    </xdr:from>
    <xdr:to>
      <xdr:col>28</xdr:col>
      <xdr:colOff>400050</xdr:colOff>
      <xdr:row>15</xdr:row>
      <xdr:rowOff>171450</xdr:rowOff>
    </xdr:to>
    <xdr:sp macro="" textlink="">
      <xdr:nvSpPr>
        <xdr:cNvPr id="4" name="Texto Explicativo: Seta para a Esquerda 3">
          <a:extLst>
            <a:ext uri="{FF2B5EF4-FFF2-40B4-BE49-F238E27FC236}">
              <a16:creationId xmlns:a16="http://schemas.microsoft.com/office/drawing/2014/main" id="{C1E96B68-DBD3-4DDD-9B64-1E211D109C1F}"/>
            </a:ext>
          </a:extLst>
        </xdr:cNvPr>
        <xdr:cNvSpPr/>
      </xdr:nvSpPr>
      <xdr:spPr>
        <a:xfrm>
          <a:off x="13477875" y="2533651"/>
          <a:ext cx="0" cy="666749"/>
        </a:xfrm>
        <a:prstGeom prst="leftArrowCallou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/>
            <a:t>contagem da amostragem</a:t>
          </a:r>
          <a:r>
            <a:rPr lang="pt-BR" sz="1100" baseline="0"/>
            <a:t> para distribuir o erro de aproximação</a:t>
          </a:r>
          <a:endParaRPr lang="pt-BR" sz="1100"/>
        </a:p>
      </xdr:txBody>
    </xdr:sp>
    <xdr:clientData/>
  </xdr:twoCellAnchor>
  <xdr:twoCellAnchor editAs="oneCell">
    <xdr:from>
      <xdr:col>3</xdr:col>
      <xdr:colOff>165287</xdr:colOff>
      <xdr:row>2</xdr:row>
      <xdr:rowOff>190500</xdr:rowOff>
    </xdr:from>
    <xdr:to>
      <xdr:col>5</xdr:col>
      <xdr:colOff>9524</xdr:colOff>
      <xdr:row>4</xdr:row>
      <xdr:rowOff>199052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D0141A4-ADD5-48B4-AA2F-23121AAAE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3562" y="685800"/>
          <a:ext cx="1768287" cy="503852"/>
        </a:xfrm>
        <a:prstGeom prst="rect">
          <a:avLst/>
        </a:prstGeom>
      </xdr:spPr>
    </xdr:pic>
    <xdr:clientData/>
  </xdr:twoCellAnchor>
  <xdr:twoCellAnchor editAs="oneCell">
    <xdr:from>
      <xdr:col>1</xdr:col>
      <xdr:colOff>2876550</xdr:colOff>
      <xdr:row>2</xdr:row>
      <xdr:rowOff>171450</xdr:rowOff>
    </xdr:from>
    <xdr:to>
      <xdr:col>2</xdr:col>
      <xdr:colOff>870137</xdr:colOff>
      <xdr:row>4</xdr:row>
      <xdr:rowOff>226918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FF3D265-A748-4E6C-9A37-751BFFAD4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5" y="666750"/>
          <a:ext cx="1470212" cy="5507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IZ\C_LUIZ\Arq_Excel\SID_NI_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COMPOSI&#199;&#195;O\Boletim%202020\08-20\Desonerado\Boletim_DESONE_08-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16\Cidades\Ribas_do_Rio_Pardo\TP003-2017\Jardim%20do%20Trabalhador%20II%20-%202017\Relatorios\Excel\Ribas_do_Rio_Pardo_Jd._do_Trabalhador_II_SEL_08_20%20-%20ALT.%2006_PARA%20ENTREG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_1\tec1\ARQ\SOLOTEC\BR-476\VIGA\ANALIS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engefix\engefix\Meus%20documentos\Documentos_Empresa\Modelo_Or&#231;amento_Arman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~1\RAPHAE~1.POR\CONFIG~1\Temp\Rar$DI00.610\Acabamentos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OSI&#199;&#195;O\Boletim%202014\07-2014\DOCUME~1\RAPHAE~1.POR\CONFIG~1\Temp\Rar$DI00.610\Acabamentos2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COMPOSI&#199;&#195;O\BDI's%20AGESUL\Composi&#231;&#227;o%20de%20BDI%20-%20Ac&#243;rd&#227;o%202622-2013%20%20Infraestrutura%20Urbana%20-Porto%20Murtinho-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\LAGHI%20ENGENHARIA\Clientes\100%20DNIT\3-Acesso-PresidenteFigueiredo-BR174\Entrega%209-12-2005\Or&#231;amento\Documents%20and%20Settings\C%20arlos%20%20Machado\My%20Documents\Disco%201\BR-262-MS(3)\Anexos%20PGQ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2001\SIMG-DF\DNIT\08.%20PNCV\6.%20DESENVOLVIMENTO\Ficha%20de%20Insumo\EQUIPAMENTO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TO%20DE%20EXPANS&#195;O\Plano%20Diretor%20de%20Obras\Planodiretor4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D_NI_5"/>
      <sheetName val="Capa"/>
      <sheetName val="Plan1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m"/>
      <sheetName val="Projeto"/>
      <sheetName val="banco SINAPI"/>
      <sheetName val="Cotacao SEL"/>
      <sheetName val="MAPA DE COTAÇÃO"/>
      <sheetName val="Tabela Consultoria"/>
      <sheetName val="Densidades"/>
      <sheetName val="Codigos Escavacao"/>
      <sheetName val="Codigos Reaterro"/>
      <sheetName val="BDI"/>
      <sheetName val="BDI (2)"/>
      <sheetName val="prod_equi_RE-0058"/>
      <sheetName val="prod_equi_PA-0060"/>
      <sheetName val="AD-0001"/>
      <sheetName val="EC-0005"/>
      <sheetName val="EC-0010"/>
      <sheetName val="EC-0015"/>
      <sheetName val="EC-0020"/>
      <sheetName val="EC-0025"/>
      <sheetName val="EC-0030"/>
      <sheetName val="EC-0033"/>
      <sheetName val="EC-0035"/>
      <sheetName val="EC-0040"/>
      <sheetName val="EC-0043"/>
      <sheetName val="EC-0044"/>
      <sheetName val="EC-0045"/>
      <sheetName val="EC-0050"/>
      <sheetName val="EC-0055"/>
      <sheetName val="EC-0060"/>
      <sheetName val="EC-0065"/>
      <sheetName val="EC-0070"/>
      <sheetName val="EC-0075"/>
      <sheetName val="EC-0080"/>
      <sheetName val="EC-0085"/>
      <sheetName val="EC-0090"/>
      <sheetName val="ES-0005"/>
      <sheetName val="ES-0010"/>
      <sheetName val="ES-0015"/>
      <sheetName val="ES-0020"/>
      <sheetName val="ES-0025"/>
      <sheetName val="DR-0005"/>
      <sheetName val="DR-0010"/>
      <sheetName val="DR-0015"/>
      <sheetName val="DR-0020"/>
      <sheetName val="DR-0025"/>
      <sheetName val="DR-0030"/>
      <sheetName val="DR-0032"/>
      <sheetName val="DR-0033"/>
      <sheetName val="DR-0035"/>
      <sheetName val="DR-0040"/>
      <sheetName val="DR-0045"/>
      <sheetName val="DR-0050"/>
      <sheetName val="DR-0070"/>
      <sheetName val="DR-0075"/>
      <sheetName val="DR-0080"/>
      <sheetName val="DR-0085"/>
      <sheetName val="DR-0090"/>
      <sheetName val="DR-0095"/>
      <sheetName val="DR-0100"/>
      <sheetName val="DR-0105"/>
      <sheetName val="DR-0110"/>
      <sheetName val="DR-0115"/>
      <sheetName val="DR-0120"/>
      <sheetName val="DR-0125"/>
      <sheetName val="DR-0130"/>
      <sheetName val="DR-0135"/>
      <sheetName val="DR-0140"/>
      <sheetName val="DR-0145"/>
      <sheetName val="DR-0150"/>
      <sheetName val="DR-0155"/>
      <sheetName val="DR-0160"/>
      <sheetName val="DR-0165"/>
      <sheetName val="DR-0170"/>
      <sheetName val="DR-0175"/>
      <sheetName val="DR-0180"/>
      <sheetName val="DR-0185"/>
      <sheetName val="DR-0190"/>
      <sheetName val="DR-0195"/>
      <sheetName val="DR-0200"/>
      <sheetName val="DR-0205"/>
      <sheetName val="DR-0210"/>
      <sheetName val="DR-0215"/>
      <sheetName val="DR-0220"/>
      <sheetName val="DR-0225"/>
      <sheetName val="DR-0230"/>
      <sheetName val="DR-0235"/>
      <sheetName val="DR-0240"/>
      <sheetName val="DR-0245"/>
      <sheetName val="DR-0250"/>
      <sheetName val="DR-0255"/>
      <sheetName val="DR-0260"/>
      <sheetName val="DR-0265"/>
      <sheetName val="DR-0270"/>
      <sheetName val="DR-0275"/>
      <sheetName val="DR-0280"/>
      <sheetName val="DR-0285"/>
      <sheetName val="DR-0290"/>
      <sheetName val="DR-0292"/>
      <sheetName val="DR-0295"/>
      <sheetName val="DR-0296"/>
      <sheetName val="DR-0300"/>
      <sheetName val="DR-0305"/>
      <sheetName val="DR-0310"/>
      <sheetName val="DR-0315"/>
      <sheetName val="DR-0320"/>
      <sheetName val="DR-0325"/>
      <sheetName val="DR-0330"/>
      <sheetName val="DR-0335"/>
      <sheetName val="DR-0340"/>
      <sheetName val="DR-0345"/>
      <sheetName val="DR-0350"/>
      <sheetName val="DR-0355"/>
      <sheetName val="DR-0365"/>
      <sheetName val="DR-0370"/>
      <sheetName val="DR-0375"/>
      <sheetName val="DR-0385"/>
      <sheetName val="DR-0390"/>
      <sheetName val="DR-0395"/>
      <sheetName val="DR-0400"/>
      <sheetName val="DR-0410"/>
      <sheetName val="DR-0415"/>
      <sheetName val="LF-0005"/>
      <sheetName val="LF-0007"/>
      <sheetName val="LF-0010"/>
      <sheetName val="LF-0015"/>
      <sheetName val="LF-0020"/>
      <sheetName val="LF-0025"/>
      <sheetName val="LF-0030"/>
      <sheetName val="LF-0035"/>
      <sheetName val="LF-0040"/>
      <sheetName val="LF-0045"/>
      <sheetName val="PA-0005"/>
      <sheetName val="PA-0010"/>
      <sheetName val="PA-0015"/>
      <sheetName val="PA-0019"/>
      <sheetName val="PA-0020"/>
      <sheetName val="PA-0021"/>
      <sheetName val="PA-0022"/>
      <sheetName val="PA-0023"/>
      <sheetName val="PA-0025"/>
      <sheetName val="PA-0030"/>
      <sheetName val="PA-0035"/>
      <sheetName val="PA-0036"/>
      <sheetName val="PA-0037"/>
      <sheetName val="PA-0040"/>
      <sheetName val="PA-0041"/>
      <sheetName val="PA-0042"/>
      <sheetName val="PA-0045"/>
      <sheetName val="PA-0050"/>
      <sheetName val="PA-0055"/>
      <sheetName val="PA-0060"/>
      <sheetName val="RE-0005"/>
      <sheetName val="RE-0010"/>
      <sheetName val="RE-0015"/>
      <sheetName val="RE-0020"/>
      <sheetName val="RE-0025"/>
      <sheetName val="RE-0030"/>
      <sheetName val="RE-0035"/>
      <sheetName val="RE-0040"/>
      <sheetName val="RE-0045"/>
      <sheetName val="RE-0050"/>
      <sheetName val="RE-0051"/>
      <sheetName val="RE-0055"/>
      <sheetName val="RE-0056"/>
      <sheetName val="RE-0060"/>
      <sheetName val="RE-0065"/>
      <sheetName val="RE-0070"/>
      <sheetName val="RE-0075"/>
      <sheetName val="RE-0080"/>
      <sheetName val="RE-0085"/>
      <sheetName val="SC-0005"/>
      <sheetName val="SC-0010"/>
      <sheetName val="SC-0015"/>
      <sheetName val="SC-0020"/>
      <sheetName val="SC-0025"/>
      <sheetName val="SC-0030"/>
      <sheetName val="SC-0035"/>
      <sheetName val="SC-0040"/>
      <sheetName val="SC-0045"/>
      <sheetName val="SC-0050"/>
      <sheetName val="SC-0055"/>
      <sheetName val="SC-0060"/>
      <sheetName val="SC-0065"/>
      <sheetName val="SC-0070"/>
      <sheetName val="SC-0075"/>
      <sheetName val="SC-0080"/>
      <sheetName val="SC-0082"/>
      <sheetName val="SC-0085"/>
      <sheetName val="SC-0090"/>
      <sheetName val="SC-0095"/>
      <sheetName val="SC-0100"/>
      <sheetName val="SC-0105"/>
      <sheetName val="SC-0110"/>
      <sheetName val="SC-0115"/>
      <sheetName val="SC-0120"/>
      <sheetName val="SC-0125"/>
      <sheetName val="SC-0130"/>
      <sheetName val="SC-0135"/>
      <sheetName val="SC-0140"/>
      <sheetName val="SC-0145"/>
      <sheetName val="SC-0150"/>
      <sheetName val="SC-0155"/>
      <sheetName val="SC-0160"/>
      <sheetName val="SP-0001"/>
      <sheetName val="SP-0004"/>
      <sheetName val="SP-0005"/>
      <sheetName val="SP-0006"/>
      <sheetName val="SP-0007"/>
      <sheetName val="SP-0010"/>
      <sheetName val="SP-0020"/>
      <sheetName val="SP-0025"/>
      <sheetName val="SP-0030"/>
      <sheetName val="SP-0050"/>
      <sheetName val="SP-0060"/>
      <sheetName val="SP-0074"/>
      <sheetName val="SP-0076"/>
      <sheetName val="SR-0010"/>
      <sheetName val="SR-0020"/>
      <sheetName val="SR-0030"/>
      <sheetName val="SR-0040"/>
      <sheetName val="SR-0050"/>
      <sheetName val="SR-0060"/>
      <sheetName val="SR-0070"/>
      <sheetName val="SR-0080"/>
      <sheetName val="SR-0090"/>
      <sheetName val="SR-0100"/>
      <sheetName val="ST-0065"/>
      <sheetName val="ST-0070"/>
      <sheetName val="SV-0005"/>
      <sheetName val="SV-0010"/>
      <sheetName val="SV-0012"/>
      <sheetName val="SV-0015"/>
      <sheetName val="SV-0020"/>
      <sheetName val="SV-0025"/>
      <sheetName val="SV-0030"/>
      <sheetName val="SV-0035"/>
      <sheetName val="SV-0037"/>
      <sheetName val="SV-0040"/>
      <sheetName val="SV-0045"/>
      <sheetName val="SV-0050"/>
      <sheetName val="SV-0055"/>
      <sheetName val="SV-0060"/>
      <sheetName val="SV-0065"/>
      <sheetName val="SV-0070"/>
      <sheetName val="SV-0075"/>
      <sheetName val="SV-0080"/>
      <sheetName val="SV-0085"/>
      <sheetName val="SV-0090"/>
      <sheetName val="SV-0095"/>
      <sheetName val="SV-0100"/>
      <sheetName val="SV-0105"/>
      <sheetName val="SV-0106"/>
      <sheetName val="SV-0110"/>
      <sheetName val="SV-0115"/>
      <sheetName val="SV-0120"/>
      <sheetName val="SISEP0100"/>
      <sheetName val="SISEP0200"/>
      <sheetName val="SISEP0300"/>
      <sheetName val="SISEP0400"/>
      <sheetName val="SISEP0500"/>
      <sheetName val="SISEP0600"/>
      <sheetName val="SISEP0700"/>
      <sheetName val="SISEP0800"/>
      <sheetName val="SISEP0900"/>
      <sheetName val="SISEP1000"/>
      <sheetName val="SISEP1100"/>
      <sheetName val="SISEP1200"/>
      <sheetName val="SISEP1300"/>
      <sheetName val="SISEP1400"/>
      <sheetName val="SISEP1500"/>
      <sheetName val="SISEP1600"/>
    </sheetNames>
    <sheetDataSet>
      <sheetData sheetId="0">
        <row r="1">
          <cell r="A1" t="str">
            <v>FONTE SINAPI:</v>
          </cell>
          <cell r="B1">
            <v>44044</v>
          </cell>
          <cell r="C1"/>
          <cell r="D1" t="str">
            <v>LISTA SINTÉTICA SIMPLES DE PREÇOS UNITÁRIOS</v>
          </cell>
          <cell r="E1"/>
          <cell r="F1" t="str">
            <v>REVISÃO:</v>
          </cell>
          <cell r="G1">
            <v>0</v>
          </cell>
          <cell r="H1"/>
        </row>
        <row r="2">
          <cell r="A2" t="str">
            <v>FONTE SICRO:</v>
          </cell>
          <cell r="B2">
            <v>43831</v>
          </cell>
          <cell r="C2"/>
          <cell r="D2" t="str">
            <v>DESONERADA</v>
          </cell>
          <cell r="E2" t="str">
            <v>Encargos Sociais Desonerados</v>
          </cell>
          <cell r="F2"/>
          <cell r="G2"/>
          <cell r="H2"/>
        </row>
        <row r="3">
          <cell r="A3" t="str">
            <v>PRAÇA:</v>
          </cell>
          <cell r="B3" t="str">
            <v>Campo Grande/MS</v>
          </cell>
          <cell r="C3"/>
          <cell r="D3"/>
          <cell r="E3"/>
          <cell r="F3" t="str">
            <v>HORISTA:</v>
          </cell>
          <cell r="G3">
            <v>0.84109999999999996</v>
          </cell>
          <cell r="H3"/>
        </row>
        <row r="4">
          <cell r="A4" t="str">
            <v>DATA BASE:</v>
          </cell>
          <cell r="B4" t="str">
            <v>AGOSTO/2020</v>
          </cell>
          <cell r="C4"/>
          <cell r="D4"/>
          <cell r="E4"/>
          <cell r="F4" t="str">
            <v>MENSALISTA:</v>
          </cell>
          <cell r="G4">
            <v>0.47310000000000002</v>
          </cell>
          <cell r="H4"/>
        </row>
        <row r="5">
          <cell r="A5" t="str">
            <v xml:space="preserve">CÓDIGO                  </v>
          </cell>
          <cell r="B5" t="str">
            <v>CPU</v>
          </cell>
          <cell r="C5"/>
          <cell r="D5" t="str">
            <v>SERVIÇOS</v>
          </cell>
          <cell r="E5" t="str">
            <v>OBS.</v>
          </cell>
          <cell r="F5" t="str">
            <v>UNIDADE</v>
          </cell>
          <cell r="G5" t="str">
            <v>PREÇO UNITÁRIO (S/BDI) (R$)</v>
          </cell>
          <cell r="H5" t="str">
            <v>conferência da existência de preços</v>
          </cell>
        </row>
        <row r="6">
          <cell r="A6"/>
          <cell r="B6"/>
          <cell r="C6" t="str">
            <v>1.0</v>
          </cell>
          <cell r="D6" t="str">
            <v>SERVIÇOS PRELIMINARES</v>
          </cell>
          <cell r="E6" t="str">
            <v>SP</v>
          </cell>
          <cell r="F6"/>
          <cell r="G6"/>
          <cell r="H6"/>
        </row>
        <row r="7">
          <cell r="A7"/>
          <cell r="B7"/>
          <cell r="C7" t="str">
            <v>2.0</v>
          </cell>
          <cell r="D7" t="str">
            <v>REMOÇÕES, DEMOLIÇÕES E SUPRESSÕES</v>
          </cell>
          <cell r="E7" t="str">
            <v>SR</v>
          </cell>
          <cell r="F7"/>
          <cell r="G7"/>
          <cell r="H7"/>
        </row>
        <row r="8">
          <cell r="A8"/>
          <cell r="B8"/>
          <cell r="C8" t="str">
            <v>3.0</v>
          </cell>
          <cell r="D8" t="str">
            <v>CARGAS, TEMPO FIXO E TRANSPORTES</v>
          </cell>
          <cell r="E8" t="str">
            <v>TR</v>
          </cell>
          <cell r="F8"/>
          <cell r="G8"/>
          <cell r="H8"/>
        </row>
        <row r="9">
          <cell r="A9"/>
          <cell r="B9"/>
          <cell r="C9" t="str">
            <v>4.0</v>
          </cell>
          <cell r="D9" t="str">
            <v>MICRO E MACRODRENAGEM - ESCORAMENTO E CONTENÇÃO</v>
          </cell>
          <cell r="E9" t="str">
            <v>ES</v>
          </cell>
          <cell r="F9"/>
          <cell r="G9"/>
          <cell r="H9"/>
        </row>
        <row r="10">
          <cell r="A10"/>
          <cell r="B10"/>
          <cell r="C10" t="str">
            <v>5.0</v>
          </cell>
          <cell r="D10" t="str">
            <v>MICRO E MACRODRENAGEM - TERRAPLENAGEM</v>
          </cell>
          <cell r="E10" t="str">
            <v>DR</v>
          </cell>
          <cell r="F10"/>
          <cell r="G10"/>
          <cell r="H10"/>
        </row>
        <row r="11">
          <cell r="A11"/>
          <cell r="B11"/>
          <cell r="C11" t="str">
            <v>6.0</v>
          </cell>
          <cell r="D11" t="str">
            <v>MICRO E MACRODRENAGEM - DISPOSITIVOS AUXILIARES</v>
          </cell>
          <cell r="E11" t="str">
            <v>DR</v>
          </cell>
          <cell r="F11"/>
          <cell r="G11"/>
          <cell r="H11"/>
        </row>
        <row r="12">
          <cell r="A12"/>
          <cell r="B12" t="str">
            <v>DIGITAR SOBRE O TÍTULO DO SERVIÇO PARA SE POSICIONAR NO CAPUT: Ctrl+[</v>
          </cell>
          <cell r="C12" t="str">
            <v>7.0</v>
          </cell>
          <cell r="D12" t="str">
            <v>SERVIÇOS DE ESTRUTURAS E CONTENÇÕES</v>
          </cell>
          <cell r="E12" t="str">
            <v>EC</v>
          </cell>
          <cell r="F12"/>
          <cell r="G12"/>
          <cell r="H12"/>
        </row>
        <row r="13">
          <cell r="A13"/>
          <cell r="B13"/>
          <cell r="C13" t="str">
            <v>8.0</v>
          </cell>
          <cell r="D13" t="str">
            <v>PAVIMENTAÇÃO - RESTAURAÇÃO, REMENDO E FRESAGEM</v>
          </cell>
          <cell r="E13" t="str">
            <v>RE</v>
          </cell>
          <cell r="F13"/>
          <cell r="G13"/>
          <cell r="H13"/>
        </row>
        <row r="14">
          <cell r="A14"/>
          <cell r="B14"/>
          <cell r="C14" t="str">
            <v>9.0</v>
          </cell>
          <cell r="D14" t="str">
            <v>IMPLANTAÇÃO ASFÁLTICA - TERRAPLENAGEM</v>
          </cell>
          <cell r="E14" t="str">
            <v>PA</v>
          </cell>
          <cell r="F14"/>
          <cell r="G14"/>
          <cell r="H14"/>
        </row>
        <row r="15">
          <cell r="A15"/>
          <cell r="B15"/>
          <cell r="C15" t="str">
            <v>10.0</v>
          </cell>
          <cell r="D15" t="str">
            <v>IMPLANTAÇÃO ASFÁLTICA - PAVIMENTAÇÃO</v>
          </cell>
          <cell r="E15" t="str">
            <v>PA</v>
          </cell>
          <cell r="F15"/>
          <cell r="G15"/>
          <cell r="H15"/>
        </row>
        <row r="16">
          <cell r="A16"/>
          <cell r="B16"/>
          <cell r="C16" t="str">
            <v>11.0</v>
          </cell>
          <cell r="D16" t="str">
            <v>SERVIÇOS COMPLEMENTARES, PASSEIOS E ACESSIBILIDADE</v>
          </cell>
          <cell r="E16" t="str">
            <v>SC</v>
          </cell>
          <cell r="F16"/>
          <cell r="G16"/>
          <cell r="H16"/>
        </row>
        <row r="17">
          <cell r="A17"/>
          <cell r="B17"/>
          <cell r="C17" t="str">
            <v>12.0</v>
          </cell>
          <cell r="D17" t="str">
            <v>DRENAGEM DE LENÇOL FREÁTICO</v>
          </cell>
          <cell r="E17" t="str">
            <v>LF</v>
          </cell>
          <cell r="F17"/>
          <cell r="G17"/>
          <cell r="H17"/>
        </row>
        <row r="18">
          <cell r="A18"/>
          <cell r="B18"/>
          <cell r="C18" t="str">
            <v>13.0</v>
          </cell>
          <cell r="D18" t="str">
            <v>SINALIZAÇÃO VIÁRIA DEFINITIVA</v>
          </cell>
          <cell r="E18" t="str">
            <v>SV</v>
          </cell>
          <cell r="F18"/>
          <cell r="G18"/>
          <cell r="H18"/>
        </row>
        <row r="19">
          <cell r="A19"/>
          <cell r="B19"/>
          <cell r="C19" t="str">
            <v>14.0</v>
          </cell>
          <cell r="D19" t="str">
            <v>ADMINISTRAÇÃO LOCAL</v>
          </cell>
          <cell r="E19"/>
          <cell r="F19"/>
          <cell r="G19"/>
          <cell r="H19"/>
        </row>
        <row r="20">
          <cell r="A20"/>
          <cell r="B20"/>
          <cell r="C20" t="str">
            <v>15.0</v>
          </cell>
          <cell r="D20" t="str">
            <v>SERVIÇOS DE ENGENHARIA DE PROJETOS DE INFRAESTRUTURA URBANA</v>
          </cell>
          <cell r="E20"/>
          <cell r="F20"/>
          <cell r="G20"/>
          <cell r="H20"/>
        </row>
        <row r="21">
          <cell r="A21"/>
          <cell r="B21"/>
          <cell r="C21"/>
          <cell r="D21"/>
          <cell r="E21"/>
          <cell r="F21"/>
          <cell r="G21"/>
          <cell r="H21"/>
        </row>
        <row r="22">
          <cell r="A22"/>
          <cell r="B22"/>
          <cell r="C22" t="str">
            <v>1.0</v>
          </cell>
          <cell r="D22" t="str">
            <v>SERVIÇOS PRELIMINARES</v>
          </cell>
          <cell r="E22"/>
          <cell r="F22"/>
          <cell r="G22"/>
          <cell r="H22" t="str">
            <v/>
          </cell>
        </row>
        <row r="23">
          <cell r="A23" t="str">
            <v>SP/0001</v>
          </cell>
          <cell r="B23" t="str">
            <v>composição</v>
          </cell>
          <cell r="C23" t="str">
            <v>74209/1</v>
          </cell>
          <cell r="D23" t="str">
            <v>Placa de identificação de obra pública, inclusive pintura e adesivos, estrutura e suporte de madeira. Fornecimento e colocação</v>
          </cell>
          <cell r="E23"/>
          <cell r="F23" t="str">
            <v>M2</v>
          </cell>
          <cell r="G23">
            <v>366.03</v>
          </cell>
          <cell r="H23" t="str">
            <v>-</v>
          </cell>
        </row>
        <row r="24">
          <cell r="A24">
            <v>93207</v>
          </cell>
          <cell r="B24" t="str">
            <v>SINAPI</v>
          </cell>
          <cell r="C24"/>
          <cell r="D24" t="str">
            <v>Barracão de obra - Execução de escritório em canteiro de obra em chapa de madeira compensada, incluindo instalação hidrossanitária. Exclusive mobiliário e equipamentos. AF_02/2016</v>
          </cell>
          <cell r="E24"/>
          <cell r="F24" t="str">
            <v>M2</v>
          </cell>
          <cell r="G24">
            <v>711.96</v>
          </cell>
          <cell r="H24" t="str">
            <v>-</v>
          </cell>
        </row>
        <row r="25">
          <cell r="A25">
            <v>93212</v>
          </cell>
          <cell r="B25" t="str">
            <v>SINAPI</v>
          </cell>
          <cell r="C25"/>
          <cell r="D25" t="str">
            <v>Barracão de obra - Execução de sanitário e vestiário em canteiro de obra em chapa de madeira compensada. AF_02/2016</v>
          </cell>
          <cell r="E25"/>
          <cell r="F25" t="str">
            <v>M2</v>
          </cell>
          <cell r="G25">
            <v>630.94000000000005</v>
          </cell>
          <cell r="H25" t="str">
            <v>-</v>
          </cell>
        </row>
        <row r="26">
          <cell r="A26">
            <v>93584</v>
          </cell>
          <cell r="B26" t="str">
            <v>SINAPI</v>
          </cell>
          <cell r="C26"/>
          <cell r="D26" t="str">
            <v>Barracão de obra - Execução de depósito em canteiro de obra em chapa de madeira compensada, não incluso mobiliário. AF_04/2016</v>
          </cell>
          <cell r="E26"/>
          <cell r="F26" t="str">
            <v>M2</v>
          </cell>
          <cell r="G26">
            <v>564.19000000000005</v>
          </cell>
          <cell r="H26" t="str">
            <v>-</v>
          </cell>
        </row>
        <row r="27">
          <cell r="A27">
            <v>93585</v>
          </cell>
          <cell r="B27" t="str">
            <v>SINAPI</v>
          </cell>
          <cell r="C27"/>
          <cell r="D27" t="str">
            <v>Execução de guarita em canteiro de obra em chapa de madeira compensada, não incluso mobiliário. Af_04/2016</v>
          </cell>
          <cell r="E27"/>
          <cell r="F27" t="str">
            <v>M2</v>
          </cell>
          <cell r="G27">
            <v>730.02</v>
          </cell>
          <cell r="H27" t="str">
            <v>-</v>
          </cell>
        </row>
        <row r="28">
          <cell r="A28">
            <v>10775</v>
          </cell>
          <cell r="B28" t="str">
            <v>SINAPI</v>
          </cell>
          <cell r="C28"/>
          <cell r="D28" t="str">
            <v>Locação de container 2,30 m x 6,00 m, altura 2,50 m, com 1 sanitário, para escritório, completo, sem divisórias internas, forro com isolamento termo-acústico</v>
          </cell>
          <cell r="E28"/>
          <cell r="F28" t="str">
            <v xml:space="preserve">MES   </v>
          </cell>
          <cell r="G28">
            <v>522</v>
          </cell>
          <cell r="H28" t="str">
            <v>-</v>
          </cell>
        </row>
        <row r="29">
          <cell r="A29">
            <v>10776</v>
          </cell>
          <cell r="B29" t="str">
            <v>SINAPI</v>
          </cell>
          <cell r="C29"/>
          <cell r="D29" t="str">
            <v>Locação de container 2,30 m x 6,00 m, altura 2,50 m, para escritório/almoxarifado, sem divisórias internas e sem sanitário</v>
          </cell>
          <cell r="E29"/>
          <cell r="F29" t="str">
            <v xml:space="preserve">MES   </v>
          </cell>
          <cell r="G29">
            <v>407.81</v>
          </cell>
          <cell r="H29" t="str">
            <v>-</v>
          </cell>
        </row>
        <row r="30">
          <cell r="A30">
            <v>10777</v>
          </cell>
          <cell r="B30" t="str">
            <v>SINAPI</v>
          </cell>
          <cell r="C30"/>
          <cell r="D30" t="str">
            <v>Locação de container 2,30 m x 4,30 m, altura 2,50 m, para sanitário, com 3 bacias, 4 chuveiros, 1 lavatório e 1 mictório</v>
          </cell>
          <cell r="E30"/>
          <cell r="F30" t="str">
            <v xml:space="preserve">MES   </v>
          </cell>
          <cell r="G30">
            <v>592.67999999999995</v>
          </cell>
          <cell r="H30" t="str">
            <v>-</v>
          </cell>
        </row>
        <row r="31">
          <cell r="A31" t="str">
            <v>SP/0004</v>
          </cell>
          <cell r="B31" t="str">
            <v>composição</v>
          </cell>
          <cell r="C31"/>
          <cell r="D31" t="str">
            <v>Aluguel de banheiro quimico, incluindo transporte de ida e volta, manutencao e higienizacao 3 vezes por semana. Modelo Luxo, dimensões 2,31 x 1,15 x 1,15m</v>
          </cell>
          <cell r="E31"/>
          <cell r="F31" t="str">
            <v>UN.MÊS</v>
          </cell>
          <cell r="G31">
            <v>1170</v>
          </cell>
          <cell r="H31" t="str">
            <v>-</v>
          </cell>
        </row>
        <row r="32">
          <cell r="A32" t="str">
            <v>SP/0005</v>
          </cell>
          <cell r="B32" t="str">
            <v>composição</v>
          </cell>
          <cell r="C32"/>
          <cell r="D32" t="str">
            <v>Aluguel de banheiro quimico, incluindo transporte de ida e volta, manutencao e higienizacao 3 vezes por semana. Modelo Luxo, dimensões 2,31 x 1,15 x 1,15m</v>
          </cell>
          <cell r="E32"/>
          <cell r="F32" t="str">
            <v>UN.MÊS</v>
          </cell>
          <cell r="G32">
            <v>980</v>
          </cell>
          <cell r="H32" t="str">
            <v>-</v>
          </cell>
        </row>
        <row r="33">
          <cell r="A33">
            <v>98459</v>
          </cell>
          <cell r="B33" t="str">
            <v>SINAPI</v>
          </cell>
          <cell r="C33"/>
          <cell r="D33" t="str">
            <v>Tapume com telha metálica, sem pintura, trapezoidal espessura 0,5 mm, colunas, bases e parafusos</v>
          </cell>
          <cell r="E33"/>
          <cell r="F33" t="str">
            <v>M2</v>
          </cell>
          <cell r="G33">
            <v>62.86</v>
          </cell>
          <cell r="H33" t="str">
            <v>-</v>
          </cell>
        </row>
        <row r="34">
          <cell r="A34" t="str">
            <v>SP/0006</v>
          </cell>
          <cell r="B34" t="str">
            <v>composição</v>
          </cell>
          <cell r="C34"/>
          <cell r="D34" t="str">
            <v>Usina de Asfalto completa - Instalação</v>
          </cell>
          <cell r="E34"/>
          <cell r="F34" t="str">
            <v xml:space="preserve">UN </v>
          </cell>
          <cell r="G34">
            <v>235468.02</v>
          </cell>
          <cell r="H34" t="str">
            <v>-</v>
          </cell>
        </row>
        <row r="35">
          <cell r="A35" t="str">
            <v>SP/0007</v>
          </cell>
          <cell r="B35" t="str">
            <v>composição</v>
          </cell>
          <cell r="C35"/>
          <cell r="D35" t="str">
            <v>Usina de Asfalto completa  - Mobilização e Desmobilização. Exclusive instalação</v>
          </cell>
          <cell r="E35" t="str">
            <v>ATENÇÃO digitar na CCU o DMT para acrescentar o custo dos motoristas</v>
          </cell>
          <cell r="F35" t="str">
            <v>KM</v>
          </cell>
          <cell r="G35">
            <v>50.46</v>
          </cell>
          <cell r="H35" t="str">
            <v>-</v>
          </cell>
        </row>
        <row r="36">
          <cell r="A36" t="str">
            <v>SP/0010</v>
          </cell>
          <cell r="B36" t="str">
            <v>composição</v>
          </cell>
          <cell r="C36"/>
          <cell r="D36" t="str">
            <v>Iluminação e ventilação para execução de tunnel liner</v>
          </cell>
          <cell r="E36"/>
          <cell r="F36" t="str">
            <v>M</v>
          </cell>
          <cell r="G36">
            <v>55.36</v>
          </cell>
          <cell r="H36" t="str">
            <v>-</v>
          </cell>
        </row>
        <row r="37">
          <cell r="A37" t="str">
            <v>SP/0020</v>
          </cell>
          <cell r="B37" t="str">
            <v>composição</v>
          </cell>
          <cell r="C37"/>
          <cell r="D37" t="str">
            <v>Segurança de trânsito - sinalização de advertência de obra com placa (fundo laranja) sobre cavalete, conforme ABNT - NBR-7678 Segurança na execução de obras e serviços de construção Ministério do Trabalho e da Previdência Social - NB-26 - Sinalização De Segurança CONTRAN - Manual De Noções De Normas De Trânsito</v>
          </cell>
          <cell r="E37"/>
          <cell r="F37" t="str">
            <v>M2</v>
          </cell>
          <cell r="G37">
            <v>97.46</v>
          </cell>
          <cell r="H37" t="str">
            <v>-</v>
          </cell>
        </row>
        <row r="38">
          <cell r="A38" t="str">
            <v>SP/0025</v>
          </cell>
          <cell r="B38" t="str">
            <v>composição</v>
          </cell>
          <cell r="C38" t="str">
            <v>74221/1</v>
          </cell>
          <cell r="D38" t="str">
            <v>Segurança de trânsito - sinalização de advertência de obra com elemento luminoso (balde vermelho)</v>
          </cell>
          <cell r="E38"/>
          <cell r="F38" t="str">
            <v>M</v>
          </cell>
          <cell r="G38">
            <v>2.41</v>
          </cell>
          <cell r="H38" t="str">
            <v>-</v>
          </cell>
        </row>
        <row r="39">
          <cell r="A39">
            <v>98458</v>
          </cell>
          <cell r="B39" t="str">
            <v>SINAPI</v>
          </cell>
          <cell r="C39"/>
          <cell r="D39" t="str">
            <v>Segurança de trânsito - tapume baixo removível de protecao para valas com chapas compensadas (6mm). Exclusive pintura de sinalização de advertência</v>
          </cell>
          <cell r="E39"/>
          <cell r="F39" t="str">
            <v>M2</v>
          </cell>
          <cell r="G39">
            <v>74.540000000000006</v>
          </cell>
          <cell r="H39" t="str">
            <v>-</v>
          </cell>
        </row>
        <row r="40">
          <cell r="A40" t="str">
            <v>SP/0030</v>
          </cell>
          <cell r="B40" t="str">
            <v>composição</v>
          </cell>
          <cell r="C40"/>
          <cell r="D40" t="str">
            <v>Segurança de trânsito - isolamento de obra com tela cerquite plática laranja conforme ABNT - NBR-7678 Segurança na execução de obras e serviços de construção Ministério do Trabalho e da Previdência Social - NB-26 - Sinalização De Segurança CONTRAN - Manual De Noções De Normas De Trânsito</v>
          </cell>
          <cell r="E40"/>
          <cell r="F40" t="str">
            <v>M</v>
          </cell>
          <cell r="G40">
            <v>7.44</v>
          </cell>
          <cell r="H40" t="str">
            <v>-</v>
          </cell>
        </row>
        <row r="41">
          <cell r="A41">
            <v>13244</v>
          </cell>
          <cell r="B41" t="str">
            <v>SINAPI</v>
          </cell>
          <cell r="C41"/>
          <cell r="D41" t="str">
            <v>Segurança de trânsito - cone de sinalização em PVC rígido, h = 70 / 76 cm</v>
          </cell>
          <cell r="E41"/>
          <cell r="F41" t="str">
            <v xml:space="preserve">UN    </v>
          </cell>
          <cell r="G41">
            <v>64.81</v>
          </cell>
          <cell r="H41" t="str">
            <v>-</v>
          </cell>
        </row>
        <row r="42">
          <cell r="A42" t="str">
            <v>SP/0050</v>
          </cell>
          <cell r="B42" t="str">
            <v>composição</v>
          </cell>
          <cell r="C42"/>
          <cell r="D42" t="str">
            <v>Sondagem de investigação de interferências subterrâneas, incluindo escavações mecânica e manual e reaterro</v>
          </cell>
          <cell r="E42"/>
          <cell r="F42" t="str">
            <v xml:space="preserve">UN </v>
          </cell>
          <cell r="G42">
            <v>216.5</v>
          </cell>
          <cell r="H42" t="str">
            <v>-</v>
          </cell>
        </row>
        <row r="43">
          <cell r="A43" t="str">
            <v>SP/0060</v>
          </cell>
          <cell r="B43" t="str">
            <v>composição</v>
          </cell>
          <cell r="C43"/>
          <cell r="D43" t="str">
            <v>Reparo em ramal de ligação predial de água</v>
          </cell>
          <cell r="E43"/>
          <cell r="F43" t="str">
            <v xml:space="preserve">UN </v>
          </cell>
          <cell r="G43">
            <v>182.16</v>
          </cell>
          <cell r="H43" t="str">
            <v>-</v>
          </cell>
        </row>
        <row r="44">
          <cell r="A44" t="str">
            <v>SP/0074</v>
          </cell>
          <cell r="B44" t="str">
            <v>composição</v>
          </cell>
          <cell r="C44"/>
          <cell r="D44" t="str">
            <v>Limpeza e desobstrução mecânica de galerias de águas pluviais, utilizando equipamento Buket-Machine, inclusive retirada do material para bota-fora</v>
          </cell>
          <cell r="E44"/>
          <cell r="F44" t="str">
            <v>M3</v>
          </cell>
          <cell r="G44">
            <v>81.38</v>
          </cell>
          <cell r="H44" t="str">
            <v>-</v>
          </cell>
        </row>
        <row r="45">
          <cell r="A45" t="str">
            <v>SP/0076</v>
          </cell>
          <cell r="B45" t="str">
            <v>composição</v>
          </cell>
          <cell r="C45"/>
          <cell r="D45" t="str">
            <v>Limpeza e desobstrução mecânica dos sistemas de drenagem - galerias, bocas de lobo, poços de visita, etc - com utilização de equipamento combinado hidrojato / sugador</v>
          </cell>
          <cell r="E45"/>
          <cell r="F45" t="str">
            <v>H</v>
          </cell>
          <cell r="G45">
            <v>241.25</v>
          </cell>
          <cell r="H45" t="str">
            <v>-</v>
          </cell>
        </row>
        <row r="46">
          <cell r="A46">
            <v>99814</v>
          </cell>
          <cell r="B46" t="str">
            <v>SINAPI</v>
          </cell>
          <cell r="C46"/>
          <cell r="D46" t="str">
            <v>Limpeza de superfície com jato de alta pressão de ar e água. Af_04/2019</v>
          </cell>
          <cell r="E46"/>
          <cell r="F46" t="str">
            <v>M2</v>
          </cell>
          <cell r="G46">
            <v>1.26</v>
          </cell>
          <cell r="H46" t="str">
            <v>-</v>
          </cell>
        </row>
        <row r="47">
          <cell r="A47">
            <v>98525</v>
          </cell>
          <cell r="B47" t="str">
            <v>SINAPI</v>
          </cell>
          <cell r="C47" t="str">
            <v>73822/2</v>
          </cell>
          <cell r="D47" t="str">
            <v>Limpeza mecanizada de camada vegetal, vegetação e pequenas árvores (diâmetro de tronco menor que 0,20 m), com trator de esteiras. Af_05/2018</v>
          </cell>
          <cell r="E47"/>
          <cell r="F47" t="str">
            <v>M2</v>
          </cell>
          <cell r="G47">
            <v>0.25</v>
          </cell>
          <cell r="H47" t="str">
            <v>-</v>
          </cell>
        </row>
        <row r="48">
          <cell r="A48">
            <v>98524</v>
          </cell>
          <cell r="B48" t="str">
            <v>SINAPI</v>
          </cell>
          <cell r="C48" t="str">
            <v>73859/2</v>
          </cell>
          <cell r="D48" t="str">
            <v>Limpeza manual de vegetação em terreno com enxada. Af_05/2018</v>
          </cell>
          <cell r="E48"/>
          <cell r="F48" t="str">
            <v>M2</v>
          </cell>
          <cell r="G48">
            <v>2.21</v>
          </cell>
          <cell r="H48" t="str">
            <v>-</v>
          </cell>
        </row>
        <row r="49">
          <cell r="A49"/>
          <cell r="B49"/>
          <cell r="C49"/>
          <cell r="D49"/>
          <cell r="E49"/>
          <cell r="F49"/>
          <cell r="G49"/>
          <cell r="H49" t="str">
            <v/>
          </cell>
        </row>
        <row r="50">
          <cell r="A50"/>
          <cell r="B50"/>
          <cell r="C50" t="str">
            <v>2.0</v>
          </cell>
          <cell r="D50" t="str">
            <v>REMOÇÕES, DEMOLIÇÕES E SUPRESSÕES</v>
          </cell>
          <cell r="E50"/>
          <cell r="F50"/>
          <cell r="G50"/>
          <cell r="H50" t="str">
            <v/>
          </cell>
        </row>
        <row r="51">
          <cell r="A51">
            <v>98526</v>
          </cell>
          <cell r="B51" t="str">
            <v>SINAPI</v>
          </cell>
          <cell r="C51"/>
          <cell r="D51" t="str">
            <v>Remoção de raízes remanescentes de tronco de árvore com diâmetro maior ou igual a 0,20 m e menor que 0,40 m.  AF_05/2018</v>
          </cell>
          <cell r="E51"/>
          <cell r="F51" t="str">
            <v>UN</v>
          </cell>
          <cell r="G51">
            <v>51.95</v>
          </cell>
          <cell r="H51" t="str">
            <v>-</v>
          </cell>
        </row>
        <row r="52">
          <cell r="A52">
            <v>98527</v>
          </cell>
          <cell r="B52" t="str">
            <v>SINAPI</v>
          </cell>
          <cell r="C52"/>
          <cell r="D52" t="str">
            <v>Remoção de raízes remanescentes de tronco de árvore com diâmetro maior ou igual a 0,40 m e menor que 0,60 m.  AF_05/2018</v>
          </cell>
          <cell r="E52"/>
          <cell r="F52" t="str">
            <v>UN</v>
          </cell>
          <cell r="G52">
            <v>111.83</v>
          </cell>
          <cell r="H52" t="str">
            <v>-</v>
          </cell>
        </row>
        <row r="53">
          <cell r="A53">
            <v>98528</v>
          </cell>
          <cell r="B53" t="str">
            <v>SINAPI</v>
          </cell>
          <cell r="C53"/>
          <cell r="D53" t="str">
            <v>Remoção de raízes remanescentes de tronco de árvore com diâmetro maior ou igual a 0,60 m.  AF_05/2018</v>
          </cell>
          <cell r="E53"/>
          <cell r="F53" t="str">
            <v>UN</v>
          </cell>
          <cell r="G53">
            <v>163.54</v>
          </cell>
          <cell r="H53" t="str">
            <v>-</v>
          </cell>
        </row>
        <row r="54">
          <cell r="A54">
            <v>98529</v>
          </cell>
          <cell r="B54" t="str">
            <v>SINAPI</v>
          </cell>
          <cell r="C54"/>
          <cell r="D54" t="str">
            <v>Corte raso e recorte de árvore com diâmetro de tronco maior ou igual a 0,20 m e menor que 0,40 m. AF_05/2018</v>
          </cell>
          <cell r="E54"/>
          <cell r="F54" t="str">
            <v>UN</v>
          </cell>
          <cell r="G54">
            <v>47.81</v>
          </cell>
          <cell r="H54" t="str">
            <v>-</v>
          </cell>
        </row>
        <row r="55">
          <cell r="A55">
            <v>98530</v>
          </cell>
          <cell r="B55" t="str">
            <v>SINAPI</v>
          </cell>
          <cell r="C55"/>
          <cell r="D55" t="str">
            <v>Corte raso e recorte de árvore com diâmetro de tronco maior ou igual a 0,40 m e menor que 0,60 m. AF_05/2018</v>
          </cell>
          <cell r="E55"/>
          <cell r="F55" t="str">
            <v>UN</v>
          </cell>
          <cell r="G55">
            <v>85.17</v>
          </cell>
          <cell r="H55" t="str">
            <v>-</v>
          </cell>
        </row>
        <row r="56">
          <cell r="A56">
            <v>98531</v>
          </cell>
          <cell r="B56" t="str">
            <v>SINAPI</v>
          </cell>
          <cell r="C56"/>
          <cell r="D56" t="str">
            <v>Corte raso e recorte de árvore com diâmetro de tronco maior ou igual a 0,60 m. AF_05/2018</v>
          </cell>
          <cell r="E56"/>
          <cell r="F56" t="str">
            <v>UN</v>
          </cell>
          <cell r="G56">
            <v>176.11</v>
          </cell>
          <cell r="H56" t="str">
            <v>-</v>
          </cell>
        </row>
        <row r="57">
          <cell r="A57">
            <v>98532</v>
          </cell>
          <cell r="B57" t="str">
            <v>SINAPI</v>
          </cell>
          <cell r="C57"/>
          <cell r="D57" t="str">
            <v>Poda em altura de árvore com diâmetro de tronco menor que 0,20 m. AF_05/2018</v>
          </cell>
          <cell r="E57"/>
          <cell r="F57" t="str">
            <v>UN</v>
          </cell>
          <cell r="G57">
            <v>67.09</v>
          </cell>
          <cell r="H57" t="str">
            <v>-</v>
          </cell>
        </row>
        <row r="58">
          <cell r="A58">
            <v>98533</v>
          </cell>
          <cell r="B58" t="str">
            <v>SINAPI</v>
          </cell>
          <cell r="C58"/>
          <cell r="D58" t="str">
            <v>Poda em altura de árvore com diâmetro de tronco maior ou igual a 0,20 m e menor que 0,40 m. AF_05/2018</v>
          </cell>
          <cell r="E58"/>
          <cell r="F58" t="str">
            <v>UN</v>
          </cell>
          <cell r="G58">
            <v>183.75</v>
          </cell>
          <cell r="H58" t="str">
            <v>-</v>
          </cell>
        </row>
        <row r="59">
          <cell r="A59">
            <v>98534</v>
          </cell>
          <cell r="B59" t="str">
            <v>SINAPI</v>
          </cell>
          <cell r="C59"/>
          <cell r="D59" t="str">
            <v>Poda em altura de árvore com diâmetro de tronco maior ou igual a 0,40 m e menor que 0,60 m. AF_05/2018</v>
          </cell>
          <cell r="E59"/>
          <cell r="F59" t="str">
            <v>UN</v>
          </cell>
          <cell r="G59">
            <v>470.81</v>
          </cell>
          <cell r="H59" t="str">
            <v>-</v>
          </cell>
        </row>
        <row r="60">
          <cell r="A60">
            <v>98535</v>
          </cell>
          <cell r="B60" t="str">
            <v>SINAPI</v>
          </cell>
          <cell r="C60"/>
          <cell r="D60" t="str">
            <v>Poda em altura de árvore com diâmetro de tronco maior ou igual a 0,60 m. AF_05/2018</v>
          </cell>
          <cell r="E60"/>
          <cell r="F60" t="str">
            <v>UN</v>
          </cell>
          <cell r="G60">
            <v>745.16</v>
          </cell>
          <cell r="H60" t="str">
            <v>-</v>
          </cell>
        </row>
        <row r="61">
          <cell r="A61" t="str">
            <v>SR/0010</v>
          </cell>
          <cell r="B61" t="str">
            <v>composição</v>
          </cell>
          <cell r="C61">
            <v>0.08</v>
          </cell>
          <cell r="D61" t="str">
            <v>Demolição de concreto simples, de forma manual, sem reaproveitamento (Refer. SICRO CÓD. 1600436)</v>
          </cell>
          <cell r="E61"/>
          <cell r="F61" t="str">
            <v>M3</v>
          </cell>
          <cell r="G61">
            <v>198.33</v>
          </cell>
          <cell r="H61" t="str">
            <v>-</v>
          </cell>
        </row>
        <row r="62">
          <cell r="A62" t="str">
            <v>SR/0020</v>
          </cell>
          <cell r="B62" t="str">
            <v>composição</v>
          </cell>
          <cell r="C62">
            <v>0.6</v>
          </cell>
          <cell r="D62" t="str">
            <v>Demolição de concreto simples, de forma mecanizada, sem reaproveitamento (Refer. SICRO CÓD. 1600989)</v>
          </cell>
          <cell r="E62"/>
          <cell r="F62" t="str">
            <v>M3</v>
          </cell>
          <cell r="G62">
            <v>147.83000000000001</v>
          </cell>
          <cell r="H62" t="str">
            <v>-</v>
          </cell>
        </row>
        <row r="63">
          <cell r="A63" t="str">
            <v>SR/0030</v>
          </cell>
          <cell r="B63" t="str">
            <v>composição</v>
          </cell>
          <cell r="C63">
            <v>0.05</v>
          </cell>
          <cell r="D63" t="str">
            <v>Demolição de concreto armado, de forma manual, sem reaproveitamento (Refer. SICRO CÓD. 1600438)</v>
          </cell>
          <cell r="E63"/>
          <cell r="F63" t="str">
            <v>M3</v>
          </cell>
          <cell r="G63">
            <v>317.33999999999997</v>
          </cell>
          <cell r="H63" t="str">
            <v>-</v>
          </cell>
        </row>
        <row r="64">
          <cell r="A64" t="str">
            <v>SR/0040</v>
          </cell>
          <cell r="B64" t="str">
            <v>composição</v>
          </cell>
          <cell r="C64">
            <v>4.7699999999999996</v>
          </cell>
          <cell r="D64" t="str">
            <v>Demolição de concreto armado, de forma mecanizada, sem reaproveitamento (Refer. SICRO CÓD. 1619003)</v>
          </cell>
          <cell r="E64"/>
          <cell r="F64" t="str">
            <v>M3</v>
          </cell>
          <cell r="G64">
            <v>81.099999999999994</v>
          </cell>
          <cell r="H64" t="str">
            <v>-</v>
          </cell>
        </row>
        <row r="65">
          <cell r="A65">
            <v>97624</v>
          </cell>
          <cell r="B65" t="str">
            <v>SINAPI</v>
          </cell>
          <cell r="C65">
            <v>2.36</v>
          </cell>
          <cell r="D65" t="str">
            <v>Demolição de alvenaria de tijolo maciço, de forma manual, sem reaproveitamento. Af_12/2017</v>
          </cell>
          <cell r="E65"/>
          <cell r="F65" t="str">
            <v>M3</v>
          </cell>
          <cell r="G65">
            <v>69.09</v>
          </cell>
          <cell r="H65" t="str">
            <v>-</v>
          </cell>
        </row>
        <row r="66">
          <cell r="A66">
            <v>97622</v>
          </cell>
          <cell r="B66" t="str">
            <v>SINAPI</v>
          </cell>
          <cell r="C66">
            <v>4.4400000000000004</v>
          </cell>
          <cell r="D66" t="str">
            <v>Demolição de alvenaria de bloco furado, de forma manual, sem reaproveitamento. Af_12/2017</v>
          </cell>
          <cell r="E66"/>
          <cell r="F66" t="str">
            <v>M3</v>
          </cell>
          <cell r="G66">
            <v>36.74</v>
          </cell>
          <cell r="H66" t="str">
            <v>-</v>
          </cell>
        </row>
        <row r="67">
          <cell r="A67" t="str">
            <v>SR/0050</v>
          </cell>
          <cell r="B67" t="str">
            <v>composição</v>
          </cell>
          <cell r="C67">
            <v>7.15</v>
          </cell>
          <cell r="D67" t="str">
            <v>Demolição de piso em ladrilho, de forma mecanizada, sem reaproveitamento (Refer. SINAPI CÓD. 97634)</v>
          </cell>
          <cell r="E67"/>
          <cell r="F67" t="str">
            <v>M2</v>
          </cell>
          <cell r="G67">
            <v>8.57</v>
          </cell>
          <cell r="H67" t="str">
            <v>-</v>
          </cell>
        </row>
        <row r="68">
          <cell r="A68" t="str">
            <v>SR/0060</v>
          </cell>
          <cell r="B68" t="str">
            <v>composição</v>
          </cell>
          <cell r="C68">
            <v>21.78</v>
          </cell>
          <cell r="D68" t="str">
            <v>Remoção de piso em bloco de concreto, de forma mecanizada, sem reaproveitamento</v>
          </cell>
          <cell r="E68"/>
          <cell r="F68" t="str">
            <v>M2</v>
          </cell>
          <cell r="G68">
            <v>8.51</v>
          </cell>
          <cell r="H68" t="str">
            <v>-</v>
          </cell>
        </row>
        <row r="69">
          <cell r="A69" t="str">
            <v>SR/0070</v>
          </cell>
          <cell r="B69" t="str">
            <v>composição</v>
          </cell>
          <cell r="C69">
            <v>2.5</v>
          </cell>
          <cell r="D69" t="str">
            <v>Demolição de alvenaria de pedra, de forma manual, com reaproveitamento</v>
          </cell>
          <cell r="E69"/>
          <cell r="F69" t="str">
            <v>M3</v>
          </cell>
          <cell r="G69">
            <v>63.46</v>
          </cell>
          <cell r="H69" t="str">
            <v>-</v>
          </cell>
        </row>
        <row r="70">
          <cell r="A70" t="str">
            <v>SR/0080</v>
          </cell>
          <cell r="B70" t="str">
            <v>composição</v>
          </cell>
          <cell r="C70"/>
          <cell r="D70" t="str">
            <v>Demolição de boca de lobo, incluindo carga e bota-fora do entulho e reaterro da cava</v>
          </cell>
          <cell r="E70"/>
          <cell r="F70" t="str">
            <v xml:space="preserve">UN </v>
          </cell>
          <cell r="G70">
            <v>347.01</v>
          </cell>
          <cell r="H70" t="str">
            <v>-</v>
          </cell>
        </row>
        <row r="71">
          <cell r="A71" t="str">
            <v>SR/0090</v>
          </cell>
          <cell r="B71" t="str">
            <v>composição</v>
          </cell>
          <cell r="C71"/>
          <cell r="D71" t="str">
            <v>Demolição de poço de visita, inclusive carga e bota-fora do entulho</v>
          </cell>
          <cell r="E71"/>
          <cell r="F71" t="str">
            <v xml:space="preserve">UN </v>
          </cell>
          <cell r="G71">
            <v>917.28</v>
          </cell>
          <cell r="H71" t="str">
            <v>-</v>
          </cell>
        </row>
        <row r="72">
          <cell r="A72" t="str">
            <v>SR/0100</v>
          </cell>
          <cell r="B72" t="str">
            <v>composição</v>
          </cell>
          <cell r="C72">
            <v>12</v>
          </cell>
          <cell r="D72" t="str">
            <v>Recorte mecânico de pavimento asfáltico ou piso de concreto, com serra de disco diamantado para piso/asfalto</v>
          </cell>
          <cell r="E72"/>
          <cell r="F72" t="str">
            <v>M</v>
          </cell>
          <cell r="G72">
            <v>3.26</v>
          </cell>
          <cell r="H72" t="str">
            <v>-</v>
          </cell>
        </row>
        <row r="73">
          <cell r="A73">
            <v>97636</v>
          </cell>
          <cell r="B73" t="str">
            <v>SINAPI</v>
          </cell>
          <cell r="C73">
            <v>8.18</v>
          </cell>
          <cell r="D73" t="str">
            <v>Demolição parcial de pavimento asfáltico, de forma mecanizada, sem reaproveitamento. Af_12/2017. Exclusive bota-fora</v>
          </cell>
          <cell r="E73"/>
          <cell r="F73" t="str">
            <v>M2</v>
          </cell>
          <cell r="G73">
            <v>11.9</v>
          </cell>
          <cell r="H73" t="str">
            <v>-</v>
          </cell>
        </row>
        <row r="74">
          <cell r="A74"/>
          <cell r="B74"/>
          <cell r="C74"/>
          <cell r="D74"/>
          <cell r="E74"/>
          <cell r="F74"/>
          <cell r="G74"/>
          <cell r="H74" t="str">
            <v/>
          </cell>
        </row>
        <row r="75">
          <cell r="A75"/>
          <cell r="B75"/>
          <cell r="C75" t="str">
            <v>3.0</v>
          </cell>
          <cell r="D75" t="str">
            <v>CARGAS, TEMPO FIXO E TRANSPORTES</v>
          </cell>
          <cell r="E75"/>
          <cell r="F75"/>
          <cell r="G75"/>
          <cell r="H75" t="str">
            <v/>
          </cell>
        </row>
        <row r="76">
          <cell r="A76">
            <v>72897</v>
          </cell>
          <cell r="B76" t="str">
            <v>SINAPI</v>
          </cell>
          <cell r="C76"/>
          <cell r="D76" t="str">
            <v>Carga manual de entulho em caminhão basculante</v>
          </cell>
          <cell r="E76"/>
          <cell r="F76" t="str">
            <v>M3</v>
          </cell>
          <cell r="G76">
            <v>18.77</v>
          </cell>
          <cell r="H76" t="str">
            <v>-</v>
          </cell>
        </row>
        <row r="77">
          <cell r="A77">
            <v>72888</v>
          </cell>
          <cell r="B77" t="str">
            <v>SINAPI</v>
          </cell>
          <cell r="C77"/>
          <cell r="D77" t="str">
            <v>Carga, manobras e descarga de areia, brita, pedra de mao e solos com caminhao basculante 6 m3 (descarga livre)</v>
          </cell>
          <cell r="E77"/>
          <cell r="F77" t="str">
            <v>M3</v>
          </cell>
          <cell r="G77">
            <v>0.85</v>
          </cell>
          <cell r="H77" t="str">
            <v>-</v>
          </cell>
        </row>
        <row r="78">
          <cell r="A78">
            <v>100973</v>
          </cell>
          <cell r="B78" t="str">
            <v>SINAPI</v>
          </cell>
          <cell r="C78" t="str">
            <v>ST/0005</v>
          </cell>
          <cell r="D78" t="str">
            <v>Carga, manobra e descarga de solos e materiais granulares em caminhão basculante 6 m³ - carga com pá carregadeira (caçamba de 1,7 a 2,8 m³ / 128 hp) e descarga livre (unidade: m3). af_07/2020</v>
          </cell>
          <cell r="E78"/>
          <cell r="F78" t="str">
            <v>M3</v>
          </cell>
          <cell r="G78">
            <v>5.14</v>
          </cell>
          <cell r="H78" t="str">
            <v>-</v>
          </cell>
        </row>
        <row r="79">
          <cell r="A79">
            <v>100974</v>
          </cell>
          <cell r="B79" t="str">
            <v>SINAPI</v>
          </cell>
          <cell r="C79" t="str">
            <v>ST/0010</v>
          </cell>
          <cell r="D79" t="str">
            <v>Carga, manobra e descarga de solos e materiais granulares em caminhão basculante 10 m³ - carga com pá carregadeira (caçamba de 1,7 a 2,8 m³ / 128 hp) e descarga livre (unidade: m3). af_07/2020</v>
          </cell>
          <cell r="E79"/>
          <cell r="F79" t="str">
            <v>M3</v>
          </cell>
          <cell r="G79">
            <v>4.87</v>
          </cell>
          <cell r="H79" t="str">
            <v>-</v>
          </cell>
        </row>
        <row r="80">
          <cell r="A80">
            <v>100975</v>
          </cell>
          <cell r="B80" t="str">
            <v>SINAPI</v>
          </cell>
          <cell r="C80" t="str">
            <v>ST/0015</v>
          </cell>
          <cell r="D80" t="str">
            <v>Carga, manobra e descarga de solos e materiais granulares em caminhão basculante 14 m³ - carga com pá carregadeira (caçamba de 1,7 a 2,8 m³ / 128 hp) e descarga livre (unidade: m3). af_07/2020</v>
          </cell>
          <cell r="E80"/>
          <cell r="F80" t="str">
            <v>M3</v>
          </cell>
          <cell r="G80">
            <v>5.01</v>
          </cell>
          <cell r="H80" t="str">
            <v>-</v>
          </cell>
        </row>
        <row r="81">
          <cell r="A81">
            <v>100976</v>
          </cell>
          <cell r="B81" t="str">
            <v>SINAPI</v>
          </cell>
          <cell r="C81" t="str">
            <v>ST/0020</v>
          </cell>
          <cell r="D81" t="str">
            <v>Carga, manobra e descarga de solos e materiais granulares em caminhão basculante 18 m³ - carga com pá carregadeira (caçamba de 1,7 a 2,8 m³ / 128 hp) e descarga livre (unidade: m3). af_07/2020</v>
          </cell>
          <cell r="E81"/>
          <cell r="F81" t="str">
            <v>M3</v>
          </cell>
          <cell r="G81">
            <v>4.9000000000000004</v>
          </cell>
          <cell r="H81" t="str">
            <v>-</v>
          </cell>
        </row>
        <row r="82">
          <cell r="A82">
            <v>100981</v>
          </cell>
          <cell r="B82" t="str">
            <v>SINAPI</v>
          </cell>
          <cell r="C82" t="str">
            <v>ST/0025</v>
          </cell>
          <cell r="D82" t="str">
            <v>Carga, manobra e descarga de entulho em caminhão basculante 6 m³ - carga com escavadeira hidráulica  (caçamba de 0,80 m³ / 111 hp) e descarga livre (unidade: m3). af_07/2020</v>
          </cell>
          <cell r="E82"/>
          <cell r="F82" t="str">
            <v>M3</v>
          </cell>
          <cell r="G82">
            <v>5.35</v>
          </cell>
          <cell r="H82" t="str">
            <v>-</v>
          </cell>
        </row>
        <row r="83">
          <cell r="A83">
            <v>100982</v>
          </cell>
          <cell r="B83" t="str">
            <v>SINAPI</v>
          </cell>
          <cell r="C83" t="str">
            <v>ST/0030</v>
          </cell>
          <cell r="D83" t="str">
            <v>Carga, manobra e descarga de entulho em caminhão basculante 10 m³ - carga com escavadeira hidráulica  (caçamba de 0,80 m³ / 111 hp) e descarga livre (unidade: m3). af_07/2020</v>
          </cell>
          <cell r="E83"/>
          <cell r="F83" t="str">
            <v>M3</v>
          </cell>
          <cell r="G83">
            <v>5.04</v>
          </cell>
          <cell r="H83" t="str">
            <v>-</v>
          </cell>
        </row>
        <row r="84">
          <cell r="A84">
            <v>100983</v>
          </cell>
          <cell r="B84" t="str">
            <v>SINAPI</v>
          </cell>
          <cell r="C84" t="str">
            <v>ST/0032</v>
          </cell>
          <cell r="D84" t="str">
            <v>Carga, manobra e descarga de entulho em caminhão basculante 14 m³ - carga com escavadeira hidráulica  (caçamba de 0,80 m³ / 111 hp) e descarga livre (unidade: m3). af_07/2020</v>
          </cell>
          <cell r="E84"/>
          <cell r="F84" t="str">
            <v>M3</v>
          </cell>
          <cell r="G84">
            <v>5.16</v>
          </cell>
          <cell r="H84" t="str">
            <v>-</v>
          </cell>
        </row>
        <row r="85">
          <cell r="A85">
            <v>101001</v>
          </cell>
          <cell r="B85" t="str">
            <v>SINAPI</v>
          </cell>
          <cell r="C85" t="str">
            <v>ST/0035</v>
          </cell>
          <cell r="D85" t="str">
            <v>Carga de mistura asfáltica em caminhão basculante 6 m³ (unidade: t). af_07/2020</v>
          </cell>
          <cell r="E85"/>
          <cell r="F85" t="str">
            <v>T</v>
          </cell>
          <cell r="G85">
            <v>2.87</v>
          </cell>
          <cell r="H85" t="str">
            <v>-</v>
          </cell>
        </row>
        <row r="86">
          <cell r="A86">
            <v>101002</v>
          </cell>
          <cell r="B86" t="str">
            <v>SINAPI</v>
          </cell>
          <cell r="C86" t="str">
            <v>ST/0040</v>
          </cell>
          <cell r="D86" t="str">
            <v>Carga de mistura asfáltica em caminhão basculante 10 m³ (unidade: t). af_07/2020</v>
          </cell>
          <cell r="E86"/>
          <cell r="F86" t="str">
            <v>T</v>
          </cell>
          <cell r="G86">
            <v>3.35</v>
          </cell>
          <cell r="H86" t="str">
            <v>-</v>
          </cell>
        </row>
        <row r="87">
          <cell r="A87">
            <v>101003</v>
          </cell>
          <cell r="B87" t="str">
            <v>SINAPI</v>
          </cell>
          <cell r="C87" t="str">
            <v>ST/0042</v>
          </cell>
          <cell r="D87" t="str">
            <v>Carga de mistura asfáltica em caminhão basculante 14 m³ (unidade: t). af_07/2020</v>
          </cell>
          <cell r="E87"/>
          <cell r="F87" t="str">
            <v>T</v>
          </cell>
          <cell r="G87">
            <v>3.98</v>
          </cell>
          <cell r="H87" t="str">
            <v>-</v>
          </cell>
        </row>
        <row r="88">
          <cell r="A88">
            <v>101010</v>
          </cell>
          <cell r="B88" t="str">
            <v>SINAPI</v>
          </cell>
          <cell r="C88" t="str">
            <v>ST/0045</v>
          </cell>
          <cell r="D88" t="str">
            <v>Carga, manobra e descarga de perfil metálico em caminhão carroceria com guindauto (munck) 11,7 tm. af_07/2020</v>
          </cell>
          <cell r="E88"/>
          <cell r="F88" t="str">
            <v>T</v>
          </cell>
          <cell r="G88">
            <v>14.07</v>
          </cell>
          <cell r="H88" t="str">
            <v>-</v>
          </cell>
        </row>
        <row r="89">
          <cell r="A89">
            <v>101013</v>
          </cell>
          <cell r="B89" t="str">
            <v>SINAPI</v>
          </cell>
          <cell r="C89" t="str">
            <v>ST/0050</v>
          </cell>
          <cell r="D89" t="str">
            <v>Carga, manobra e descarga de tubos de concreto, dn 300 mm, em caminhão carroceria com guindauto (munck) 11,7 tm. af_07/2020</v>
          </cell>
          <cell r="E89"/>
          <cell r="F89" t="str">
            <v>T</v>
          </cell>
          <cell r="G89">
            <v>24.48</v>
          </cell>
          <cell r="H89" t="str">
            <v>-</v>
          </cell>
        </row>
        <row r="90">
          <cell r="A90">
            <v>101014</v>
          </cell>
          <cell r="B90" t="str">
            <v>SINAPI</v>
          </cell>
          <cell r="C90" t="str">
            <v>ST/0050</v>
          </cell>
          <cell r="D90" t="str">
            <v>Carga, manobra e descarga de tubos de concreto, dn 400 mm, em caminhão carroceria com guindauto (munck) 11,7 tm. af_07/2020</v>
          </cell>
          <cell r="E90"/>
          <cell r="F90" t="str">
            <v>T</v>
          </cell>
          <cell r="G90">
            <v>22.43</v>
          </cell>
          <cell r="H90" t="str">
            <v>-</v>
          </cell>
        </row>
        <row r="91">
          <cell r="A91">
            <v>101015</v>
          </cell>
          <cell r="B91" t="str">
            <v>SINAPI</v>
          </cell>
          <cell r="C91" t="str">
            <v>ST/0050</v>
          </cell>
          <cell r="D91" t="str">
            <v>Carga, manobra e descarga de tubos de concreto, dn 500 mm, em caminhão carroceria com guindauto (munck) 11,7 tm. af_07/2020</v>
          </cell>
          <cell r="E91"/>
          <cell r="F91" t="str">
            <v>T</v>
          </cell>
          <cell r="G91">
            <v>18.420000000000002</v>
          </cell>
          <cell r="H91" t="str">
            <v>-</v>
          </cell>
        </row>
        <row r="92">
          <cell r="A92">
            <v>101463</v>
          </cell>
          <cell r="B92" t="str">
            <v>SINAPI</v>
          </cell>
          <cell r="C92" t="str">
            <v>ST/0055</v>
          </cell>
          <cell r="D92" t="str">
            <v>Carga, manobra e descarga de tubos de concreto, dn 600 mm, em caminhão carroceria com guindauto (munck) 11,7 tm. af_07/2020</v>
          </cell>
          <cell r="E92"/>
          <cell r="F92" t="str">
            <v>T</v>
          </cell>
          <cell r="G92">
            <v>24.55</v>
          </cell>
          <cell r="H92" t="str">
            <v>-</v>
          </cell>
        </row>
        <row r="93">
          <cell r="A93">
            <v>101464</v>
          </cell>
          <cell r="B93" t="str">
            <v>SINAPI</v>
          </cell>
          <cell r="C93" t="str">
            <v>ST/0055</v>
          </cell>
          <cell r="D93" t="str">
            <v>Carga, manobra e descarga de tubos de concreto, dn 700 mm, em caminhão carroceria com guindauto (munck) 11,7 tm. af_07/2020</v>
          </cell>
          <cell r="E93"/>
          <cell r="F93" t="str">
            <v>T</v>
          </cell>
          <cell r="G93">
            <v>18.850000000000001</v>
          </cell>
          <cell r="H93" t="str">
            <v>-</v>
          </cell>
        </row>
        <row r="94">
          <cell r="A94">
            <v>101465</v>
          </cell>
          <cell r="B94" t="str">
            <v>SINAPI</v>
          </cell>
          <cell r="C94" t="str">
            <v>ST/0055</v>
          </cell>
          <cell r="D94" t="str">
            <v>Carga, manobra e descarga de tubos de concreto, dn 800 mm, em caminhão carroceria com guindauto (munck) 11,7 tm. af_07/2020</v>
          </cell>
          <cell r="E94"/>
          <cell r="F94" t="str">
            <v>T</v>
          </cell>
          <cell r="G94">
            <v>14.42</v>
          </cell>
          <cell r="H94" t="str">
            <v>-</v>
          </cell>
        </row>
        <row r="95">
          <cell r="A95">
            <v>101466</v>
          </cell>
          <cell r="B95" t="str">
            <v>SINAPI</v>
          </cell>
          <cell r="C95" t="str">
            <v>ST/0055</v>
          </cell>
          <cell r="D95" t="str">
            <v>Carga, manobra e descarga de tubos de concreto, dn 900 mm, em caminhão carroceria com guindauto (munck) 11,7 tm. af_07/2020</v>
          </cell>
          <cell r="E95"/>
          <cell r="F95" t="str">
            <v>T</v>
          </cell>
          <cell r="G95">
            <v>11.72</v>
          </cell>
          <cell r="H95" t="str">
            <v>-</v>
          </cell>
        </row>
        <row r="96">
          <cell r="A96">
            <v>101467</v>
          </cell>
          <cell r="B96" t="str">
            <v>SINAPI</v>
          </cell>
          <cell r="C96" t="str">
            <v>ST/0060</v>
          </cell>
          <cell r="D96" t="str">
            <v>Carga, manobra e descarga de tubos de concreto, dn 1000 mm, em caminhão carroceria com guindauto (munck) 11,7 tm. af_07/2020</v>
          </cell>
          <cell r="E96"/>
          <cell r="F96" t="str">
            <v>T</v>
          </cell>
          <cell r="G96">
            <v>9.81</v>
          </cell>
          <cell r="H96" t="str">
            <v>-</v>
          </cell>
        </row>
        <row r="97">
          <cell r="A97">
            <v>101468</v>
          </cell>
          <cell r="B97" t="str">
            <v>SINAPI</v>
          </cell>
          <cell r="C97" t="str">
            <v>ST/0060</v>
          </cell>
          <cell r="D97" t="str">
            <v>Carga, manobra e descarga de tubos de concreto, dn 1200 mm, em caminhão carroceria com guindauto (munck) 11,7 tm. af_07/2020</v>
          </cell>
          <cell r="E97"/>
          <cell r="F97" t="str">
            <v>T</v>
          </cell>
          <cell r="G97">
            <v>8.9700000000000006</v>
          </cell>
          <cell r="H97" t="str">
            <v>-</v>
          </cell>
        </row>
        <row r="98">
          <cell r="A98" t="str">
            <v>ST/0065</v>
          </cell>
          <cell r="B98" t="str">
            <v>composição</v>
          </cell>
          <cell r="C98"/>
          <cell r="D98" t="str">
            <v>Carga, manobra e descarga de materiais diversos em caminhão carroceria com guindauto (Refer. SICRO CÓD.5915373)</v>
          </cell>
          <cell r="E98"/>
          <cell r="F98" t="str">
            <v>T</v>
          </cell>
          <cell r="G98">
            <v>7.4</v>
          </cell>
          <cell r="H98" t="str">
            <v>-</v>
          </cell>
        </row>
        <row r="99">
          <cell r="A99" t="str">
            <v>ST/0070</v>
          </cell>
          <cell r="B99" t="str">
            <v>composição</v>
          </cell>
          <cell r="C99"/>
          <cell r="D99" t="str">
            <v>Carga, manobra e descarga de materiais diversos em caminhão carroceria - carga e descaga manuais (Refer. SICRO CÓD.5915474)</v>
          </cell>
          <cell r="E99"/>
          <cell r="F99" t="str">
            <v>T</v>
          </cell>
          <cell r="G99">
            <v>18.260000000000002</v>
          </cell>
          <cell r="H99" t="str">
            <v>-</v>
          </cell>
        </row>
        <row r="100">
          <cell r="A100">
            <v>100206</v>
          </cell>
          <cell r="B100" t="str">
            <v>SINAPI</v>
          </cell>
          <cell r="C100"/>
          <cell r="D100" t="str">
            <v>Transporte horizontal com jerica de 90 l, de massa/ granel (unidade: m3xkm). af_07/2019</v>
          </cell>
          <cell r="E100"/>
          <cell r="F100" t="str">
            <v>M3XKM</v>
          </cell>
          <cell r="G100">
            <v>697.65</v>
          </cell>
          <cell r="H100" t="str">
            <v>-</v>
          </cell>
        </row>
        <row r="101">
          <cell r="A101">
            <v>100207</v>
          </cell>
          <cell r="B101" t="str">
            <v>SINAPI</v>
          </cell>
          <cell r="C101"/>
          <cell r="D101" t="str">
            <v>Transporte horizontal com carregadeira, de massa/ granel (unidade: m3xkm). af_07/2019</v>
          </cell>
          <cell r="E101"/>
          <cell r="F101" t="str">
            <v>M3XKM</v>
          </cell>
          <cell r="G101">
            <v>300.48</v>
          </cell>
          <cell r="H101" t="str">
            <v>-</v>
          </cell>
        </row>
        <row r="102">
          <cell r="A102">
            <v>97913</v>
          </cell>
          <cell r="B102" t="str">
            <v>SINAPI</v>
          </cell>
          <cell r="C102"/>
          <cell r="D102" t="str">
            <v>Transporte com caminhão basculante de 6 m3, em via urbana revestimento primário. Af_01/2018</v>
          </cell>
          <cell r="E102" t="str">
            <v>CAÇAMBA 6 M3</v>
          </cell>
          <cell r="F102" t="str">
            <v>M3XKM</v>
          </cell>
          <cell r="G102">
            <v>1.86</v>
          </cell>
          <cell r="H102" t="str">
            <v>-</v>
          </cell>
        </row>
        <row r="103">
          <cell r="A103">
            <v>97914</v>
          </cell>
          <cell r="B103" t="str">
            <v>SINAPI</v>
          </cell>
          <cell r="C103"/>
          <cell r="D103" t="str">
            <v>Transporte com caminhão basculante de 6 m3, em via urbana pavimentada, DMT até 30 km. Af_01/2018</v>
          </cell>
          <cell r="E103"/>
          <cell r="F103" t="str">
            <v>M3XKM</v>
          </cell>
          <cell r="G103">
            <v>1.7</v>
          </cell>
          <cell r="H103" t="str">
            <v>-</v>
          </cell>
        </row>
        <row r="104">
          <cell r="A104">
            <v>97915</v>
          </cell>
          <cell r="B104" t="str">
            <v>SINAPI</v>
          </cell>
          <cell r="C104"/>
          <cell r="D104" t="str">
            <v>Transporte com caminhão basculante de 6 m3, em via urbana pavimentada, DMT acima de 30 km. Af_01/2018</v>
          </cell>
          <cell r="E104"/>
          <cell r="F104" t="str">
            <v>M3XKM</v>
          </cell>
          <cell r="G104">
            <v>0.68</v>
          </cell>
          <cell r="H104" t="str">
            <v>-</v>
          </cell>
        </row>
        <row r="105">
          <cell r="A105">
            <v>97918</v>
          </cell>
          <cell r="B105" t="str">
            <v>SINAPI</v>
          </cell>
          <cell r="C105"/>
          <cell r="D105" t="str">
            <v>Transporte com caminhão basculante de 6 m3, em via urbana pavimentada, DMT até 30 km. Af_01/2018</v>
          </cell>
          <cell r="E105"/>
          <cell r="F105" t="str">
            <v>TXKM</v>
          </cell>
          <cell r="G105">
            <v>1.1299999999999999</v>
          </cell>
          <cell r="H105" t="str">
            <v>-</v>
          </cell>
        </row>
        <row r="106">
          <cell r="A106"/>
          <cell r="B106"/>
          <cell r="C106" t="str">
            <v>ST/0075</v>
          </cell>
          <cell r="D106" t="str">
            <v>Transporte com caminhão basculante de 6 m3, em via urbana pavimentada, DMT até 30 km (Refer. SINAPI CÓD.03.MOVT.TRAN.015/01)</v>
          </cell>
          <cell r="E106"/>
          <cell r="F106" t="str">
            <v>M3.KM</v>
          </cell>
          <cell r="G106" t="str">
            <v>/</v>
          </cell>
          <cell r="H106" t="str">
            <v/>
          </cell>
        </row>
        <row r="107">
          <cell r="A107"/>
          <cell r="B107"/>
          <cell r="C107" t="str">
            <v>ST/0080</v>
          </cell>
          <cell r="D107" t="str">
            <v>Transporte com caminhão basculante de 6 m3, em via urbana pavimentada, DMT acima de 30 km (Refer. SINAPI CÓD.03.MOVT.TRAN.016/01)</v>
          </cell>
          <cell r="E107"/>
          <cell r="F107" t="str">
            <v>M3.KM</v>
          </cell>
          <cell r="G107" t="str">
            <v>/</v>
          </cell>
          <cell r="H107" t="str">
            <v/>
          </cell>
        </row>
        <row r="108">
          <cell r="A108">
            <v>100937</v>
          </cell>
          <cell r="B108" t="str">
            <v>SINAPI</v>
          </cell>
          <cell r="C108" t="str">
            <v>ST/0085</v>
          </cell>
          <cell r="D108" t="str">
            <v>Transporte com caminhão basculante de 6 m³, em via interna (dentro do canteiro - unidade: m3xkm). af_07/2020</v>
          </cell>
          <cell r="E108"/>
          <cell r="F108" t="str">
            <v>M3XKM</v>
          </cell>
          <cell r="G108">
            <v>5.14</v>
          </cell>
          <cell r="H108" t="str">
            <v>-</v>
          </cell>
        </row>
        <row r="109">
          <cell r="A109"/>
          <cell r="B109"/>
          <cell r="C109" t="str">
            <v>ST/0090</v>
          </cell>
          <cell r="D109" t="str">
            <v>Transporte com caminhão basculante de 6 m3, em via urbana pavimentada, DMT até 30 km (Refer. SINAPI CÓD.03.MOVT.TRAN.015/02)</v>
          </cell>
          <cell r="E109"/>
          <cell r="F109" t="str">
            <v>T.KM</v>
          </cell>
          <cell r="G109" t="str">
            <v>/</v>
          </cell>
          <cell r="H109" t="str">
            <v/>
          </cell>
        </row>
        <row r="110">
          <cell r="A110"/>
          <cell r="B110"/>
          <cell r="C110" t="str">
            <v>ST/0095</v>
          </cell>
          <cell r="D110" t="str">
            <v>Transporte com caminhão basculante de 6 m3, em via urbana pavimentada, DMT acima de 30 km (Refer. SINAPI CÓD.03.MOVT.TRAN.016/02)</v>
          </cell>
          <cell r="E110"/>
          <cell r="F110" t="str">
            <v>T.KM</v>
          </cell>
          <cell r="G110" t="str">
            <v>/</v>
          </cell>
          <cell r="H110" t="str">
            <v/>
          </cell>
        </row>
        <row r="111">
          <cell r="A111"/>
          <cell r="B111"/>
          <cell r="C111" t="str">
            <v>ST/0100</v>
          </cell>
          <cell r="D111" t="str">
            <v>Transporte com caminhão basculante de 6 m3, em via interna a obra (canteiro) (Refer. SINAPI CÓD.03.MOVT.TRAN.017/02)</v>
          </cell>
          <cell r="E111"/>
          <cell r="F111" t="str">
            <v>T.KM</v>
          </cell>
          <cell r="G111" t="str">
            <v>/</v>
          </cell>
          <cell r="H111" t="str">
            <v/>
          </cell>
        </row>
        <row r="112">
          <cell r="A112">
            <v>93589</v>
          </cell>
          <cell r="B112" t="str">
            <v>SINAPI</v>
          </cell>
          <cell r="C112"/>
          <cell r="D112" t="str">
            <v>Transporte com caminhão basculante de 10 m3, em via urbana em revestimento primário. Af_04/2016</v>
          </cell>
          <cell r="E112" t="str">
            <v>CAÇAMBA 10 M3</v>
          </cell>
          <cell r="F112" t="str">
            <v>M3XKM</v>
          </cell>
          <cell r="G112">
            <v>1.5</v>
          </cell>
          <cell r="H112" t="str">
            <v>-</v>
          </cell>
        </row>
        <row r="113">
          <cell r="A113">
            <v>95875</v>
          </cell>
          <cell r="B113" t="str">
            <v>SINAPI</v>
          </cell>
          <cell r="C113"/>
          <cell r="D113" t="str">
            <v>Transporte com caminhão basculante de 10 m3, em via urbana pavimentada, DMT até 30 km. Af_12/2016</v>
          </cell>
          <cell r="E113"/>
          <cell r="F113" t="str">
            <v>M3XKM</v>
          </cell>
          <cell r="G113">
            <v>1.38</v>
          </cell>
          <cell r="H113" t="str">
            <v>-</v>
          </cell>
        </row>
        <row r="114">
          <cell r="A114">
            <v>93590</v>
          </cell>
          <cell r="B114" t="str">
            <v>SINAPI</v>
          </cell>
          <cell r="C114"/>
          <cell r="D114" t="str">
            <v>Transporte com caminhão basculante de 10 m3, em via urbana pavimentada, DMT DMT acima de 30 km. Af_04/2016</v>
          </cell>
          <cell r="E114"/>
          <cell r="F114" t="str">
            <v>M3XKM</v>
          </cell>
          <cell r="G114">
            <v>0.54</v>
          </cell>
          <cell r="H114" t="str">
            <v>-</v>
          </cell>
        </row>
        <row r="115">
          <cell r="A115">
            <v>95878</v>
          </cell>
          <cell r="B115" t="str">
            <v>SINAPI</v>
          </cell>
          <cell r="C115"/>
          <cell r="D115" t="str">
            <v>Transporte com caminhão basculante de 10 m3, em via urbana pavimentada, DMT DMT até 30 km. Af_04/2016</v>
          </cell>
          <cell r="E115"/>
          <cell r="F115" t="str">
            <v>TXKM</v>
          </cell>
          <cell r="G115">
            <v>0.93</v>
          </cell>
          <cell r="H115" t="str">
            <v>-</v>
          </cell>
        </row>
        <row r="116">
          <cell r="A116">
            <v>93596</v>
          </cell>
          <cell r="B116" t="str">
            <v>SINAPI</v>
          </cell>
          <cell r="C116"/>
          <cell r="D116" t="str">
            <v>Transporte com caminhão basculante de 10 m3, em via urbana pavimentada, DMT DMT acima de 30 km. Af_04/2016</v>
          </cell>
          <cell r="E116"/>
          <cell r="F116" t="str">
            <v>TXKM</v>
          </cell>
          <cell r="G116">
            <v>0.36</v>
          </cell>
          <cell r="H116" t="str">
            <v>-</v>
          </cell>
        </row>
        <row r="117">
          <cell r="A117"/>
          <cell r="B117"/>
          <cell r="C117" t="str">
            <v>ST/0105</v>
          </cell>
          <cell r="D117" t="str">
            <v>Transporte com caminhão basculante de 10 m3, em via urbana pavimentada, DMT até 30 km (Refer. SINAPI CÓD.03.MOVT.TRAN.010/01)</v>
          </cell>
          <cell r="E117"/>
          <cell r="F117" t="str">
            <v>M3.KM</v>
          </cell>
          <cell r="G117" t="str">
            <v>/</v>
          </cell>
          <cell r="H117" t="str">
            <v/>
          </cell>
        </row>
        <row r="118">
          <cell r="A118"/>
          <cell r="B118"/>
          <cell r="C118" t="str">
            <v>ST/0110</v>
          </cell>
          <cell r="D118" t="str">
            <v>Transporte com caminhão basculante de 10 m3, em via urbana pavimentada, DMT acima de 30 km (Refer. SINAPI CÓD.03.MOVT.TRAN.003/01)</v>
          </cell>
          <cell r="E118"/>
          <cell r="F118" t="str">
            <v>M3.KM</v>
          </cell>
          <cell r="G118" t="str">
            <v>/</v>
          </cell>
          <cell r="H118" t="str">
            <v/>
          </cell>
        </row>
        <row r="119">
          <cell r="A119">
            <v>100938</v>
          </cell>
          <cell r="B119" t="str">
            <v>SINAPI</v>
          </cell>
          <cell r="C119" t="str">
            <v>ST/0115</v>
          </cell>
          <cell r="D119" t="str">
            <v>Transporte com caminhão basculante de 10 m³, em via interna (dentro do canteiro - unidade: m3xkm). af_07/2020</v>
          </cell>
          <cell r="E119"/>
          <cell r="F119" t="str">
            <v>M3XKM</v>
          </cell>
          <cell r="G119">
            <v>4.17</v>
          </cell>
          <cell r="H119" t="str">
            <v>-</v>
          </cell>
        </row>
        <row r="120">
          <cell r="A120"/>
          <cell r="B120"/>
          <cell r="C120" t="str">
            <v>ST/0120</v>
          </cell>
          <cell r="D120" t="str">
            <v>Transporte com caminhão basculante de 10 m3, em via urbana pavimentada, DMT até 30 km (Refer. SINAPI CÓD.03.MOVT.TRAN.010/02)</v>
          </cell>
          <cell r="E120"/>
          <cell r="F120" t="str">
            <v>T.KM</v>
          </cell>
          <cell r="G120" t="str">
            <v>/</v>
          </cell>
          <cell r="H120" t="str">
            <v/>
          </cell>
        </row>
        <row r="121">
          <cell r="A121"/>
          <cell r="B121"/>
          <cell r="C121" t="str">
            <v>ST/0125</v>
          </cell>
          <cell r="D121" t="str">
            <v>Transporte com caminhão basculante de 10 m3, em via urbana pavimentada, DMT acima de 30 km (Refer. SINAPI CÓD.03.MOVT.TRAN.003/02)</v>
          </cell>
          <cell r="E121"/>
          <cell r="F121" t="str">
            <v>T.KM</v>
          </cell>
          <cell r="G121" t="str">
            <v>/</v>
          </cell>
          <cell r="H121" t="str">
            <v/>
          </cell>
        </row>
        <row r="122">
          <cell r="A122"/>
          <cell r="B122"/>
          <cell r="C122" t="str">
            <v>ST/0130</v>
          </cell>
          <cell r="D122" t="str">
            <v>Transporte com caminhão basculante de 10 m3, em via interna a obra (canteiro) (Refer. SINAPI CÓD.03.MOVT.TRAN.018/02)</v>
          </cell>
          <cell r="E122"/>
          <cell r="F122" t="str">
            <v>T.KM</v>
          </cell>
          <cell r="G122" t="str">
            <v>/</v>
          </cell>
          <cell r="H122" t="str">
            <v/>
          </cell>
        </row>
        <row r="123">
          <cell r="A123">
            <v>93592</v>
          </cell>
          <cell r="B123" t="str">
            <v>SINAPI</v>
          </cell>
          <cell r="C123"/>
          <cell r="D123" t="str">
            <v>Transporte com caminhão basculante de 14 m3, em via urbana revestimento primário. Af_04/2016</v>
          </cell>
          <cell r="E123" t="str">
            <v>CAÇAMBA 14 M3</v>
          </cell>
          <cell r="F123" t="str">
            <v>M3XKM</v>
          </cell>
          <cell r="G123">
            <v>1.36</v>
          </cell>
          <cell r="H123" t="str">
            <v>-</v>
          </cell>
        </row>
        <row r="124">
          <cell r="A124">
            <v>95876</v>
          </cell>
          <cell r="B124" t="str">
            <v>SINAPI</v>
          </cell>
          <cell r="C124"/>
          <cell r="D124" t="str">
            <v>Transporte com caminhão basculante de 14 m3, em via urbana pavimentada, DMT até 30 km. Af_12/2016</v>
          </cell>
          <cell r="E124"/>
          <cell r="F124" t="str">
            <v>M3XKM</v>
          </cell>
          <cell r="G124">
            <v>1.23</v>
          </cell>
          <cell r="H124" t="str">
            <v>-</v>
          </cell>
        </row>
        <row r="125">
          <cell r="A125">
            <v>93593</v>
          </cell>
          <cell r="B125" t="str">
            <v>SINAPI</v>
          </cell>
          <cell r="C125"/>
          <cell r="D125" t="str">
            <v>Transporte com caminhão basculante de 14 m3, em via urbana pavimentada, DMT acima de 30 km. Af_04/2016</v>
          </cell>
          <cell r="E125"/>
          <cell r="F125" t="str">
            <v>M3XKM</v>
          </cell>
          <cell r="G125">
            <v>0.49</v>
          </cell>
          <cell r="H125" t="str">
            <v>-</v>
          </cell>
        </row>
        <row r="126">
          <cell r="A126">
            <v>95879</v>
          </cell>
          <cell r="B126" t="str">
            <v>SINAPI</v>
          </cell>
          <cell r="C126"/>
          <cell r="D126" t="str">
            <v>Transporte com caminhão basculante de 14 m3, em via urbana pavimentada, DMT DMT até 30 km. Af_09/2016</v>
          </cell>
          <cell r="E126"/>
          <cell r="F126" t="str">
            <v>TXKM</v>
          </cell>
          <cell r="G126">
            <v>0.83</v>
          </cell>
          <cell r="H126" t="str">
            <v>-</v>
          </cell>
        </row>
        <row r="127">
          <cell r="A127">
            <v>93599</v>
          </cell>
          <cell r="B127" t="str">
            <v>SINAPI</v>
          </cell>
          <cell r="C127"/>
          <cell r="D127" t="str">
            <v>Transporte com caminhão basculante de 14 m3, em via urbana pavimentada, DMT DMT acima de 30 km. Af_09/2016</v>
          </cell>
          <cell r="E127"/>
          <cell r="F127" t="str">
            <v>TXKM</v>
          </cell>
          <cell r="G127">
            <v>0.33</v>
          </cell>
          <cell r="H127" t="str">
            <v>-</v>
          </cell>
        </row>
        <row r="128">
          <cell r="A128"/>
          <cell r="B128"/>
          <cell r="C128" t="str">
            <v>ST/0135</v>
          </cell>
          <cell r="D128" t="str">
            <v>Transporte com caminhão basculante de 14 m3, em via urbana pavimentada, DMT até 30 km (Refer. SINAPI CÓD.03.MOVT.TRAN.011/01)</v>
          </cell>
          <cell r="E128"/>
          <cell r="F128" t="str">
            <v>M3.KM</v>
          </cell>
          <cell r="G128" t="str">
            <v>/</v>
          </cell>
          <cell r="H128" t="str">
            <v/>
          </cell>
        </row>
        <row r="129">
          <cell r="A129"/>
          <cell r="B129"/>
          <cell r="C129" t="str">
            <v>ST/0140</v>
          </cell>
          <cell r="D129" t="str">
            <v>Transporte com caminhão basculante de 14 m3, em via urbana pavimentada, DMT acima de 30 km (Refer. SINAPI CÓD.03.MOVT.TRAN.006/01)</v>
          </cell>
          <cell r="E129"/>
          <cell r="F129" t="str">
            <v>M3.KM</v>
          </cell>
          <cell r="G129" t="str">
            <v>/</v>
          </cell>
          <cell r="H129" t="str">
            <v/>
          </cell>
        </row>
        <row r="130">
          <cell r="A130"/>
          <cell r="B130"/>
          <cell r="C130" t="str">
            <v>ST/0145</v>
          </cell>
          <cell r="D130" t="str">
            <v>Transporte com caminhão basculante de 14 m3, em via urbana pavimentada, DMT até 30 km (Refer. SINAPI CÓD.03.MOVT.TRAN.011/02)</v>
          </cell>
          <cell r="E130"/>
          <cell r="F130" t="str">
            <v>T.KM</v>
          </cell>
          <cell r="G130" t="str">
            <v>/</v>
          </cell>
          <cell r="H130" t="str">
            <v/>
          </cell>
        </row>
        <row r="131">
          <cell r="A131"/>
          <cell r="B131"/>
          <cell r="C131" t="str">
            <v>ST/0150</v>
          </cell>
          <cell r="D131" t="str">
            <v>Transporte com caminhão basculante de 14 m3, em via urbana pavimentada, DMT acima de 30 km (Refer. SINAPI CÓD.03.MOVT.TRAN.006/02)</v>
          </cell>
          <cell r="E131"/>
          <cell r="F131" t="str">
            <v>T.KM</v>
          </cell>
          <cell r="G131" t="str">
            <v>/</v>
          </cell>
          <cell r="H131" t="str">
            <v/>
          </cell>
        </row>
        <row r="132">
          <cell r="A132">
            <v>95426</v>
          </cell>
          <cell r="B132" t="str">
            <v>SINAPI</v>
          </cell>
          <cell r="C132"/>
          <cell r="D132" t="str">
            <v>Transporte com caminhão basculante de 18 m3, em via urbana revestimento primário. Af_09/2016</v>
          </cell>
          <cell r="E132" t="str">
            <v>CAÇAMBA 18 M3</v>
          </cell>
          <cell r="F132" t="str">
            <v>M3XKM</v>
          </cell>
          <cell r="G132">
            <v>1.1499999999999999</v>
          </cell>
          <cell r="H132" t="str">
            <v>-</v>
          </cell>
        </row>
        <row r="133">
          <cell r="A133">
            <v>95877</v>
          </cell>
          <cell r="B133" t="str">
            <v>SINAPI</v>
          </cell>
          <cell r="C133"/>
          <cell r="D133" t="str">
            <v>Transporte com caminhão basculante de 18 m3, em via urbana pavimentada, DMT até 30 km. Af_12/2016</v>
          </cell>
          <cell r="E133"/>
          <cell r="F133" t="str">
            <v>M3XKM</v>
          </cell>
          <cell r="G133">
            <v>1.05</v>
          </cell>
          <cell r="H133" t="str">
            <v>-</v>
          </cell>
        </row>
        <row r="134">
          <cell r="A134">
            <v>95427</v>
          </cell>
          <cell r="B134" t="str">
            <v>SINAPI</v>
          </cell>
          <cell r="C134"/>
          <cell r="D134" t="str">
            <v>Transporte com caminhão basculante de 18 m3, em via urbana pavimentada, DMT acima de 30 km. Af_09/2016</v>
          </cell>
          <cell r="E134"/>
          <cell r="F134" t="str">
            <v>M3XKM</v>
          </cell>
          <cell r="G134">
            <v>0.43</v>
          </cell>
          <cell r="H134" t="str">
            <v>-</v>
          </cell>
        </row>
        <row r="135">
          <cell r="A135">
            <v>95430</v>
          </cell>
          <cell r="B135" t="str">
            <v>SINAPI</v>
          </cell>
          <cell r="C135"/>
          <cell r="D135" t="str">
            <v>Transporte com caminhão basculante de 18 m3, em via urbana pavimentada, DMT acima de 30 km. Af_09/2016</v>
          </cell>
          <cell r="E135"/>
          <cell r="F135" t="str">
            <v>TXKM</v>
          </cell>
          <cell r="G135">
            <v>0.27</v>
          </cell>
          <cell r="H135" t="str">
            <v>-</v>
          </cell>
        </row>
        <row r="136">
          <cell r="A136"/>
          <cell r="B136"/>
          <cell r="C136" t="str">
            <v>ST/0155</v>
          </cell>
          <cell r="D136" t="str">
            <v>Transporte com caminhão basculante de 18 m3, em via urbana pavimentada, DMT até 30 km (Refer. SINAPI CÓD.03.MOVT.TRAN.012/01)</v>
          </cell>
          <cell r="E136"/>
          <cell r="F136" t="str">
            <v>M3.KM</v>
          </cell>
          <cell r="G136" t="str">
            <v>/</v>
          </cell>
          <cell r="H136" t="str">
            <v/>
          </cell>
        </row>
        <row r="137">
          <cell r="A137"/>
          <cell r="B137"/>
          <cell r="C137" t="str">
            <v>ST/0160</v>
          </cell>
          <cell r="D137" t="str">
            <v>Transporte com caminhão basculante de 18 m3, em via urbana pavimentada, DMT acima de 30 km (Refer. SINAPI CÓD.03.MOVT.TRAN.009/01)</v>
          </cell>
          <cell r="E137"/>
          <cell r="F137" t="str">
            <v>M3.KM</v>
          </cell>
          <cell r="G137" t="str">
            <v>/</v>
          </cell>
          <cell r="H137" t="str">
            <v/>
          </cell>
        </row>
        <row r="138">
          <cell r="A138"/>
          <cell r="B138"/>
          <cell r="C138" t="str">
            <v>ST/0165</v>
          </cell>
          <cell r="D138" t="str">
            <v>Transporte com caminhão basculante de 18 m3, em via urbana pavimentada, DMT até 30 km (Refer. SINAPI CÓD.03.MOVT.TRAN.012/02)</v>
          </cell>
          <cell r="E138"/>
          <cell r="F138" t="str">
            <v>T.KM</v>
          </cell>
          <cell r="G138" t="str">
            <v>/</v>
          </cell>
          <cell r="H138" t="str">
            <v/>
          </cell>
        </row>
        <row r="139">
          <cell r="A139"/>
          <cell r="B139"/>
          <cell r="C139" t="str">
            <v>ST/0170</v>
          </cell>
          <cell r="D139" t="str">
            <v>Transporte com caminhão basculante de 18 m3, em via urbana pavimentada, DMT acima de 30 km (Refer. SINAPI CÓD.03.MOVT.TRAN.009/02)</v>
          </cell>
          <cell r="E139"/>
          <cell r="F139" t="str">
            <v>T.KM</v>
          </cell>
          <cell r="G139" t="str">
            <v>/</v>
          </cell>
          <cell r="H139" t="str">
            <v/>
          </cell>
        </row>
        <row r="140">
          <cell r="A140"/>
          <cell r="B140"/>
          <cell r="C140" t="str">
            <v>ST/0175</v>
          </cell>
          <cell r="D140" t="str">
            <v>Transporte com caminhão tanque de transporte de material asfáltico de 20.000 L, em via urbana pavimentada, DMT acima de 30 km (Refer. SINAPI CÓD.03.TRAN.TRBT.012/02)</v>
          </cell>
          <cell r="E140"/>
          <cell r="F140" t="str">
            <v>T.KM</v>
          </cell>
          <cell r="G140" t="str">
            <v>/</v>
          </cell>
          <cell r="H140" t="str">
            <v/>
          </cell>
        </row>
        <row r="141">
          <cell r="A141"/>
          <cell r="B141"/>
          <cell r="C141" t="str">
            <v>ST/0180</v>
          </cell>
          <cell r="D141" t="str">
            <v>Transporte com caminhão tanque de transporte de material asfáltico de 30.000 L, em via urbana pavimentada, DMT acima de 30 km (Refer. SINAPI CÓD.03.TRAN.TRBT.008/02)</v>
          </cell>
          <cell r="E141"/>
          <cell r="F141" t="str">
            <v>T.KM</v>
          </cell>
          <cell r="G141" t="str">
            <v>/</v>
          </cell>
          <cell r="H141" t="str">
            <v/>
          </cell>
        </row>
        <row r="142">
          <cell r="A142">
            <v>93176</v>
          </cell>
          <cell r="B142" t="str">
            <v>SINAPI</v>
          </cell>
          <cell r="C142"/>
          <cell r="D142" t="str">
            <v>Transporte de material asfáltico, com caminhão com capacidade de 30000 l em rodovia pavimentada para distâncias médias de transporte superiores a 100 km. AF_02/2016</v>
          </cell>
          <cell r="E142" t="str">
            <v>Transporte de Campo Grande p/ obra</v>
          </cell>
          <cell r="F142" t="str">
            <v>TXKM</v>
          </cell>
          <cell r="G142">
            <v>0.49</v>
          </cell>
          <cell r="H142" t="str">
            <v>-</v>
          </cell>
        </row>
        <row r="143">
          <cell r="A143">
            <v>93177</v>
          </cell>
          <cell r="B143" t="str">
            <v>SINAPI</v>
          </cell>
          <cell r="C143"/>
          <cell r="D143" t="str">
            <v>Transporte de material asfáltico, com caminhão com capacidade de 20000 l em rodovia pavimentada para distâncias médias de transporte igual ou inferior a 100 km. AF_02/2016</v>
          </cell>
          <cell r="E143" t="str">
            <v>Transporte de Campo Grande p/ obra</v>
          </cell>
          <cell r="F143" t="str">
            <v>TXKM</v>
          </cell>
          <cell r="G143">
            <v>1.71</v>
          </cell>
          <cell r="H143" t="str">
            <v>-</v>
          </cell>
        </row>
        <row r="144">
          <cell r="A144">
            <v>83358</v>
          </cell>
          <cell r="B144" t="str">
            <v>SINAPI</v>
          </cell>
          <cell r="C144"/>
          <cell r="D144" t="str">
            <v>Transporte de pavimentação removida (pista x depósito de expurgo)</v>
          </cell>
          <cell r="E144"/>
          <cell r="F144" t="str">
            <v>M3XKM</v>
          </cell>
          <cell r="G144">
            <v>1.44</v>
          </cell>
          <cell r="H144" t="str">
            <v>-</v>
          </cell>
        </row>
        <row r="145">
          <cell r="A145">
            <v>83356</v>
          </cell>
          <cell r="B145" t="str">
            <v>SINAPI</v>
          </cell>
          <cell r="C145"/>
          <cell r="D145" t="str">
            <v>Transporte comercial de brita</v>
          </cell>
          <cell r="E145"/>
          <cell r="F145" t="str">
            <v>M3XKM</v>
          </cell>
          <cell r="G145">
            <v>0.69</v>
          </cell>
          <cell r="H145" t="str">
            <v>-</v>
          </cell>
        </row>
        <row r="146">
          <cell r="A146">
            <v>72883</v>
          </cell>
          <cell r="B146" t="str">
            <v>SINAPI</v>
          </cell>
          <cell r="C146"/>
          <cell r="D146" t="str">
            <v>Transporte comercial com caminhão carroceria 9 t, rodovia com revestimento primário</v>
          </cell>
          <cell r="E146" t="str">
            <v>rodovia</v>
          </cell>
          <cell r="F146" t="str">
            <v>M3XKM</v>
          </cell>
          <cell r="G146">
            <v>0.91</v>
          </cell>
          <cell r="H146" t="str">
            <v>-</v>
          </cell>
        </row>
        <row r="147">
          <cell r="A147">
            <v>72884</v>
          </cell>
          <cell r="B147" t="str">
            <v>SINAPI</v>
          </cell>
          <cell r="C147"/>
          <cell r="D147" t="str">
            <v>Transporte comercial com caminhão carroceria 9 t, rodovia pavimentada</v>
          </cell>
          <cell r="E147"/>
          <cell r="F147" t="str">
            <v>M3XKM</v>
          </cell>
          <cell r="G147">
            <v>0.76</v>
          </cell>
          <cell r="H147" t="str">
            <v>-</v>
          </cell>
        </row>
        <row r="148">
          <cell r="A148">
            <v>100947</v>
          </cell>
          <cell r="B148" t="str">
            <v>SINAPI</v>
          </cell>
          <cell r="C148">
            <v>72840</v>
          </cell>
          <cell r="D148" t="str">
            <v>Transporte com caminhão carroceria 9t, em via urbana pavimentada, DMT até 30km (unidade: txkm). af_07/2020</v>
          </cell>
          <cell r="E148"/>
          <cell r="F148" t="str">
            <v>TXKM</v>
          </cell>
          <cell r="G148">
            <v>1.1599999999999999</v>
          </cell>
          <cell r="H148" t="str">
            <v>-</v>
          </cell>
        </row>
        <row r="149">
          <cell r="A149">
            <v>100948</v>
          </cell>
          <cell r="B149" t="str">
            <v>SINAPI</v>
          </cell>
          <cell r="C149">
            <v>72840</v>
          </cell>
          <cell r="D149" t="str">
            <v>Transporte com caminhão carroceria 9t, em via urbana pavimentada, adicional para DMT excedente a 30 km (unidade: txkm). af_07/2020</v>
          </cell>
          <cell r="E149"/>
          <cell r="F149" t="str">
            <v>TXKM</v>
          </cell>
          <cell r="G149">
            <v>0.46</v>
          </cell>
          <cell r="H149" t="str">
            <v>-</v>
          </cell>
        </row>
        <row r="150">
          <cell r="A150">
            <v>100947</v>
          </cell>
          <cell r="B150" t="str">
            <v>SINAPI</v>
          </cell>
          <cell r="C150" t="str">
            <v>ST/0185</v>
          </cell>
          <cell r="D150" t="str">
            <v>Transporte com caminhão carroceria 9t, em via urbana pavimentada, DMT até 30km (unidade: txkm). af_07/2020</v>
          </cell>
          <cell r="E150"/>
          <cell r="F150" t="str">
            <v>TXKM</v>
          </cell>
          <cell r="G150">
            <v>1.1599999999999999</v>
          </cell>
          <cell r="H150" t="str">
            <v>-</v>
          </cell>
        </row>
        <row r="151">
          <cell r="A151">
            <v>100948</v>
          </cell>
          <cell r="B151" t="str">
            <v>SINAPI</v>
          </cell>
          <cell r="C151" t="str">
            <v>ST/0190</v>
          </cell>
          <cell r="D151" t="str">
            <v>Transporte com caminhão carroceria 9t, em via urbana pavimentada, adicional para DMT excedente a 30 km (unidade: txkm). af_07/2020</v>
          </cell>
          <cell r="E151"/>
          <cell r="F151" t="str">
            <v>TXKM</v>
          </cell>
          <cell r="G151">
            <v>0.46</v>
          </cell>
          <cell r="H151" t="str">
            <v>-</v>
          </cell>
        </row>
        <row r="152">
          <cell r="A152">
            <v>100949</v>
          </cell>
          <cell r="B152" t="str">
            <v>SINAPI</v>
          </cell>
          <cell r="C152" t="str">
            <v>ST/0195</v>
          </cell>
          <cell r="D152" t="str">
            <v>Transporte com caminhão carroceria 9t, em via interna (dentro do canteiro - unidade: txkm). af_07/2020</v>
          </cell>
          <cell r="E152"/>
          <cell r="F152" t="str">
            <v>TXKM</v>
          </cell>
          <cell r="G152">
            <v>3.51</v>
          </cell>
          <cell r="H152" t="str">
            <v>-</v>
          </cell>
        </row>
        <row r="153">
          <cell r="A153">
            <v>100952</v>
          </cell>
          <cell r="B153" t="str">
            <v>SINAPI</v>
          </cell>
          <cell r="C153" t="str">
            <v>ST/0200</v>
          </cell>
          <cell r="D153" t="str">
            <v>Transporte com caminhão carroceria com guindauto (munck),  momento máximo de carga 11,7 tm, em via urbana pavimentada, DMT até 30km (unidade: txkm). af_07/2020</v>
          </cell>
          <cell r="E153"/>
          <cell r="F153" t="str">
            <v>TXKM</v>
          </cell>
          <cell r="G153">
            <v>1.47</v>
          </cell>
          <cell r="H153" t="str">
            <v>-</v>
          </cell>
        </row>
        <row r="154">
          <cell r="A154">
            <v>100953</v>
          </cell>
          <cell r="B154" t="str">
            <v>SINAPI</v>
          </cell>
          <cell r="C154" t="str">
            <v>ST/0205</v>
          </cell>
          <cell r="D154" t="str">
            <v>Transporte com caminhão carroceria com guindauto (munck),  momento máximo de carga 11,7 tm, em via urbana pavimentada, adicional para DMT excedente a 30 km (unidade: txkm). af_07/2020</v>
          </cell>
          <cell r="E154"/>
          <cell r="F154" t="str">
            <v>TXKM</v>
          </cell>
          <cell r="G154">
            <v>0.57999999999999996</v>
          </cell>
          <cell r="H154" t="str">
            <v>-</v>
          </cell>
        </row>
        <row r="155">
          <cell r="A155">
            <v>100954</v>
          </cell>
          <cell r="B155" t="str">
            <v>SINAPI</v>
          </cell>
          <cell r="C155" t="str">
            <v>ST/0210</v>
          </cell>
          <cell r="D155" t="str">
            <v>Transporte com caminhão carroceria com guindauto (munck),  momento máximo de carga 11,7 tm, em via interna (dentro do canteiro - unidade: txkm). af_07/2020</v>
          </cell>
          <cell r="E155"/>
          <cell r="F155" t="str">
            <v>TXKM</v>
          </cell>
          <cell r="G155">
            <v>4.41</v>
          </cell>
          <cell r="H155" t="str">
            <v>-</v>
          </cell>
        </row>
        <row r="156">
          <cell r="A156">
            <v>72850</v>
          </cell>
          <cell r="B156" t="str">
            <v>SINAPI</v>
          </cell>
          <cell r="C156"/>
          <cell r="D156" t="str">
            <v>Carga, manobras e descarga de materiais diversos, com caminhão carroceria 9t (carga e descarga manuais)</v>
          </cell>
          <cell r="E156"/>
          <cell r="F156" t="str">
            <v>T</v>
          </cell>
          <cell r="G156">
            <v>9.6</v>
          </cell>
          <cell r="H156" t="str">
            <v>-</v>
          </cell>
        </row>
        <row r="157">
          <cell r="A157">
            <v>72890</v>
          </cell>
          <cell r="B157" t="str">
            <v>SINAPI</v>
          </cell>
          <cell r="C157"/>
          <cell r="D157" t="str">
            <v>Carga, manobras e descarga de brita para tratamentos superficiais, com caminhão basculante 6 m3, descarga em distribuidor</v>
          </cell>
          <cell r="E157"/>
          <cell r="F157" t="str">
            <v>M3</v>
          </cell>
          <cell r="G157">
            <v>5.14</v>
          </cell>
          <cell r="H157" t="str">
            <v>-</v>
          </cell>
        </row>
        <row r="158">
          <cell r="A158">
            <v>72891</v>
          </cell>
          <cell r="B158" t="str">
            <v>SINAPI</v>
          </cell>
          <cell r="C158"/>
          <cell r="D158" t="str">
            <v>Carga, manobras e descarga de mistura betuminosa a quente, com caminhão basculante 6 m3, descarga em vibro-acabadora</v>
          </cell>
          <cell r="E158"/>
          <cell r="F158" t="str">
            <v>M3</v>
          </cell>
          <cell r="G158">
            <v>4.24</v>
          </cell>
          <cell r="H158" t="str">
            <v>-</v>
          </cell>
        </row>
        <row r="159">
          <cell r="A159">
            <v>72892</v>
          </cell>
          <cell r="B159" t="str">
            <v>SINAPI</v>
          </cell>
          <cell r="C159"/>
          <cell r="D159" t="str">
            <v>Carga, manobras e descarga de mistura betuminosa a frio, com caminhão basculante 6 m3, descarga em vibro-acabadora</v>
          </cell>
          <cell r="E159"/>
          <cell r="F159" t="str">
            <v>M3</v>
          </cell>
          <cell r="G159">
            <v>9.14</v>
          </cell>
          <cell r="H159" t="str">
            <v>-</v>
          </cell>
        </row>
        <row r="160">
          <cell r="A160"/>
          <cell r="B160"/>
          <cell r="C160"/>
          <cell r="D160"/>
          <cell r="E160"/>
          <cell r="F160"/>
          <cell r="G160"/>
          <cell r="H160" t="str">
            <v/>
          </cell>
        </row>
        <row r="161">
          <cell r="A161"/>
          <cell r="B161"/>
          <cell r="C161" t="str">
            <v>4.0</v>
          </cell>
          <cell r="D161" t="str">
            <v>MICRO E MACRODRENAGEM - ESCORAMENTO E CONTENÇÃO</v>
          </cell>
          <cell r="E161"/>
          <cell r="F161"/>
          <cell r="G161"/>
          <cell r="H161" t="str">
            <v/>
          </cell>
        </row>
        <row r="162">
          <cell r="A162">
            <v>94043</v>
          </cell>
          <cell r="B162" t="str">
            <v>SINAPI</v>
          </cell>
          <cell r="C162"/>
          <cell r="D162" t="str">
            <v>Escoramento de vala, tipo pontaleteamento, com profundidade de 0 a 1,5 m, largura menor que 1,5 m, em local com nível baixo de interferência. Af_06/2016</v>
          </cell>
          <cell r="E162" t="str">
            <v xml:space="preserve">Baixa Interferência </v>
          </cell>
          <cell r="F162" t="str">
            <v>M2</v>
          </cell>
          <cell r="G162">
            <v>13.4</v>
          </cell>
          <cell r="H162" t="str">
            <v>-</v>
          </cell>
        </row>
        <row r="163">
          <cell r="A163">
            <v>94044</v>
          </cell>
          <cell r="B163" t="str">
            <v>SINAPI</v>
          </cell>
          <cell r="C163"/>
          <cell r="D163" t="str">
            <v>Escoramento de vala, tipo pontaleteamento, com profundidade de 0 a 1,5 m, largura maior ou igual a 1,5 m e menor que 2,5 m, em local com nível baixo de interferência. Af_06/2016</v>
          </cell>
          <cell r="E163"/>
          <cell r="F163" t="str">
            <v>M2</v>
          </cell>
          <cell r="G163">
            <v>18.95</v>
          </cell>
          <cell r="H163" t="str">
            <v>-</v>
          </cell>
        </row>
        <row r="164">
          <cell r="A164">
            <v>94045</v>
          </cell>
          <cell r="B164" t="str">
            <v>SINAPI</v>
          </cell>
          <cell r="C164"/>
          <cell r="D164" t="str">
            <v>Escoramento de vala, tipo pontaleteamento, com profundidade de 1,5 a 3,0 m, largura menor que 1,5 m, em local com nível baixo de interferência. Af_06/2016</v>
          </cell>
          <cell r="E164"/>
          <cell r="F164" t="str">
            <v>M2</v>
          </cell>
          <cell r="G164">
            <v>10.39</v>
          </cell>
          <cell r="H164" t="str">
            <v>-</v>
          </cell>
        </row>
        <row r="165">
          <cell r="A165">
            <v>94046</v>
          </cell>
          <cell r="B165" t="str">
            <v>SINAPI</v>
          </cell>
          <cell r="C165"/>
          <cell r="D165" t="str">
            <v>Escoramento de vala, tipo pontaleteamento, com profundidade de 1,5 a 3,0 m, largura maior ou igual a 1,5 m e menor que 2,5 m, em local com nível baixo de interferência. Af_06/2016</v>
          </cell>
          <cell r="E165"/>
          <cell r="F165" t="str">
            <v>M2</v>
          </cell>
          <cell r="G165">
            <v>15.92</v>
          </cell>
          <cell r="H165" t="str">
            <v>-</v>
          </cell>
        </row>
        <row r="166">
          <cell r="A166">
            <v>94057</v>
          </cell>
          <cell r="B166" t="str">
            <v>SINAPI</v>
          </cell>
          <cell r="C166"/>
          <cell r="D166" t="str">
            <v>Escoramento de vala, tipo descontínuo, com profundidade de 1,5 m a 3,0 m, largura menor que 1,5 m, em local com nível baixo de interferência. Af_06/2016</v>
          </cell>
          <cell r="E166"/>
          <cell r="F166" t="str">
            <v>M2</v>
          </cell>
          <cell r="G166">
            <v>18.03</v>
          </cell>
          <cell r="H166" t="str">
            <v>-</v>
          </cell>
        </row>
        <row r="167">
          <cell r="A167">
            <v>94058</v>
          </cell>
          <cell r="B167" t="str">
            <v>SINAPI</v>
          </cell>
          <cell r="C167"/>
          <cell r="D167" t="str">
            <v>Escoramento de vala, tipo descontínuo, com profundidade de 1,5 a 3,0 m, largura maior ou igual a 1,5 m e menor que 2,5 m, em local com nível baixo de interferência. Af_06/2016</v>
          </cell>
          <cell r="E167"/>
          <cell r="F167" t="str">
            <v>M2</v>
          </cell>
          <cell r="G167">
            <v>25.07</v>
          </cell>
          <cell r="H167" t="str">
            <v>-</v>
          </cell>
        </row>
        <row r="168">
          <cell r="A168">
            <v>94037</v>
          </cell>
          <cell r="B168" t="str">
            <v>SINAPI</v>
          </cell>
          <cell r="C168"/>
          <cell r="D168" t="str">
            <v>Escoramento de vala, tipo pontaleteamento, com profundidade de 0 a 1,5 m, largura menor que 1,5 m, em local com nível alto de interferência. Af_06/2016</v>
          </cell>
          <cell r="E168" t="str">
            <v xml:space="preserve">Alta Interferência </v>
          </cell>
          <cell r="F168" t="str">
            <v>M2</v>
          </cell>
          <cell r="G168">
            <v>14.27</v>
          </cell>
          <cell r="H168" t="str">
            <v>-</v>
          </cell>
        </row>
        <row r="169">
          <cell r="A169">
            <v>94038</v>
          </cell>
          <cell r="B169" t="str">
            <v>SINAPI</v>
          </cell>
          <cell r="C169"/>
          <cell r="D169" t="str">
            <v>Escoramento de vala, tipo pontaleteamento, com profundidade de 0 a 1,5 m, largura maior ou igual a 1,5 m e menor que 2,5 m, em local com nível alto de interferência. Af_06/2016</v>
          </cell>
          <cell r="E169"/>
          <cell r="F169" t="str">
            <v>M2</v>
          </cell>
          <cell r="G169">
            <v>19.79</v>
          </cell>
          <cell r="H169" t="str">
            <v>-</v>
          </cell>
        </row>
        <row r="170">
          <cell r="A170">
            <v>94039</v>
          </cell>
          <cell r="B170" t="str">
            <v>SINAPI</v>
          </cell>
          <cell r="C170"/>
          <cell r="D170" t="str">
            <v>Escoramento de vala, tipo pontaleteamento, com profundidade de 1,5 a 3,0 m, largura menor que 1,5 m, em local com nível alto de interferência. Af_06/2016</v>
          </cell>
          <cell r="E170"/>
          <cell r="F170" t="str">
            <v>M2</v>
          </cell>
          <cell r="G170">
            <v>11.23</v>
          </cell>
          <cell r="H170" t="str">
            <v>-</v>
          </cell>
        </row>
        <row r="171">
          <cell r="A171">
            <v>94040</v>
          </cell>
          <cell r="B171" t="str">
            <v>SINAPI</v>
          </cell>
          <cell r="C171"/>
          <cell r="D171" t="str">
            <v>Escoramento de vala, tipo pontaleteamento, com profundidade de 1,5 a 3,0 m, largura maior ou igual a 1,5 m e menor que 2,5 m, em local com nível alto de interferência. Af_06/2016</v>
          </cell>
          <cell r="E171"/>
          <cell r="F171" t="str">
            <v>M2</v>
          </cell>
          <cell r="G171">
            <v>16.78</v>
          </cell>
          <cell r="H171" t="str">
            <v>-</v>
          </cell>
        </row>
        <row r="172">
          <cell r="A172">
            <v>94051</v>
          </cell>
          <cell r="B172" t="str">
            <v>SINAPI</v>
          </cell>
          <cell r="C172"/>
          <cell r="D172" t="str">
            <v>Escoramento de vala, tipo descontínuo, com profundidade de 1,5 m a 3,0 m, largura menor que 1,5 m, em local com nível alto de interferência. Af_06/2016</v>
          </cell>
          <cell r="E172"/>
          <cell r="F172" t="str">
            <v>M2</v>
          </cell>
          <cell r="G172">
            <v>19.12</v>
          </cell>
          <cell r="H172" t="str">
            <v>-</v>
          </cell>
        </row>
        <row r="173">
          <cell r="A173">
            <v>94052</v>
          </cell>
          <cell r="B173" t="str">
            <v>SINAPI</v>
          </cell>
          <cell r="C173"/>
          <cell r="D173" t="str">
            <v>Escoramento de vala, tipo descontínuo, com profundidade de 1,5 a 3,0 m, largura maior ou igual a 1,5 m e menor que 2,5 m, em local com nível alto de interferência. Af_06/2016</v>
          </cell>
          <cell r="E173"/>
          <cell r="F173" t="str">
            <v>M2</v>
          </cell>
          <cell r="G173">
            <v>26.18</v>
          </cell>
          <cell r="H173" t="str">
            <v>-</v>
          </cell>
        </row>
        <row r="174">
          <cell r="A174">
            <v>100332</v>
          </cell>
          <cell r="B174" t="str">
            <v>SINAPI</v>
          </cell>
          <cell r="C174"/>
          <cell r="D174" t="str">
            <v>Contenção em perfil pranchado com pranchão de madeira, perfis espaçados a 1,5 m para 1 subsolo. Af_07/2019</v>
          </cell>
          <cell r="E174"/>
          <cell r="F174" t="str">
            <v>M2</v>
          </cell>
          <cell r="G174">
            <v>485.72</v>
          </cell>
          <cell r="H174" t="str">
            <v>-</v>
          </cell>
        </row>
        <row r="175">
          <cell r="A175" t="str">
            <v>ES/0005</v>
          </cell>
          <cell r="B175" t="str">
            <v>composição</v>
          </cell>
          <cell r="C175"/>
          <cell r="D175" t="str">
            <v>Escoramento de vala, tipo contínuo, com estrutura metálica e pranchas e estroncas de madeira. Área cravada (Refer. SINAPI CÓD. 73877/2, data 10/2018 desativado)</v>
          </cell>
          <cell r="E175"/>
          <cell r="F175" t="str">
            <v>M2</v>
          </cell>
          <cell r="G175">
            <v>37.020000000000003</v>
          </cell>
          <cell r="H175" t="str">
            <v>-</v>
          </cell>
        </row>
        <row r="176">
          <cell r="A176" t="str">
            <v>ES/0010</v>
          </cell>
          <cell r="B176" t="str">
            <v>composição</v>
          </cell>
          <cell r="C176"/>
          <cell r="D176" t="str">
            <v>Escoramento de vala, tipo blindado, com profundidade de 1,5 a 3,0 m, largura maior ou igual a 1,5 m e menor que 2,5 m, em local com nível alto de interferência. Altura da do escoramento igual a 2,4 m (Refer. SINAPI CÓD.03.ESCO.VALA.040/01, data 08/2020)</v>
          </cell>
          <cell r="E176" t="str">
            <v>Set,2020</v>
          </cell>
          <cell r="F176" t="str">
            <v>M2</v>
          </cell>
          <cell r="G176">
            <v>15.45</v>
          </cell>
          <cell r="H176" t="str">
            <v>-</v>
          </cell>
        </row>
        <row r="177">
          <cell r="A177" t="str">
            <v>ES/0015</v>
          </cell>
          <cell r="B177" t="str">
            <v>composição</v>
          </cell>
          <cell r="C177"/>
          <cell r="D177" t="str">
            <v>Escoramento de vala, tipo blindado, com profundidade de 3,0 a 4,5 m, largura maior ou igual a 1,5 m e menor que 2,5 m, em local com nível alto de interferência. Altura da do escoramento igual a 2,4 m (Refer. SINAPI CÓD.03.ESCO.VALA.042/01, data 08/2020)</v>
          </cell>
          <cell r="E177" t="str">
            <v>Set,2020</v>
          </cell>
          <cell r="F177" t="str">
            <v>M2</v>
          </cell>
          <cell r="G177">
            <v>13.62</v>
          </cell>
          <cell r="H177" t="str">
            <v>-</v>
          </cell>
        </row>
        <row r="178">
          <cell r="A178" t="str">
            <v>ES/0020</v>
          </cell>
          <cell r="B178" t="str">
            <v>composição</v>
          </cell>
          <cell r="C178"/>
          <cell r="D178" t="str">
            <v>Contenção tipo estaca secante com escora de eucalipto D = 20cm, área cravada</v>
          </cell>
          <cell r="E178"/>
          <cell r="F178" t="str">
            <v>M2</v>
          </cell>
          <cell r="G178">
            <v>116.98</v>
          </cell>
          <cell r="H178" t="str">
            <v>-</v>
          </cell>
        </row>
        <row r="179">
          <cell r="A179" t="str">
            <v>ES/0025</v>
          </cell>
          <cell r="B179" t="str">
            <v>composição</v>
          </cell>
          <cell r="C179"/>
          <cell r="D179" t="str">
            <v>Escoramento contínuo em talude de escavação, com estaca-prancha metálica em Aço ASTM, com utilização de 10 vezes, incluindo cravação e extração. Cravação com emprego de escavadeira hidráulica em solo de baixa a média resistência à penetração</v>
          </cell>
          <cell r="E179"/>
          <cell r="F179" t="str">
            <v>M2</v>
          </cell>
          <cell r="G179">
            <v>186.79</v>
          </cell>
          <cell r="H179" t="str">
            <v>-</v>
          </cell>
        </row>
        <row r="180">
          <cell r="A180"/>
          <cell r="B180"/>
          <cell r="C180"/>
          <cell r="D180"/>
          <cell r="E180"/>
          <cell r="F180"/>
          <cell r="G180"/>
          <cell r="H180" t="str">
            <v/>
          </cell>
        </row>
        <row r="181">
          <cell r="A181"/>
          <cell r="B181"/>
          <cell r="C181" t="str">
            <v>5.0</v>
          </cell>
          <cell r="D181" t="str">
            <v>MICRO E MACRODRENAGEM - TERRAPLENAGEM</v>
          </cell>
          <cell r="E181"/>
          <cell r="F181"/>
          <cell r="G181"/>
          <cell r="H181" t="str">
            <v/>
          </cell>
        </row>
        <row r="182">
          <cell r="A182" t="str">
            <v>DR/0005</v>
          </cell>
          <cell r="B182" t="str">
            <v>composição</v>
          </cell>
          <cell r="C182"/>
          <cell r="D182" t="str">
            <v>Tombo - carga com escavadeira hidráulica sobre esteiras</v>
          </cell>
          <cell r="E182"/>
          <cell r="F182" t="str">
            <v>M3</v>
          </cell>
          <cell r="G182">
            <v>1.43</v>
          </cell>
          <cell r="H182" t="str">
            <v>-</v>
          </cell>
        </row>
        <row r="183">
          <cell r="A183">
            <v>101236</v>
          </cell>
          <cell r="B183" t="str">
            <v>SINAPI</v>
          </cell>
          <cell r="C183">
            <v>89893</v>
          </cell>
          <cell r="D183" t="str">
            <v>Escavação vertical a céu aberto, incluindo carga, descarga e transporte, em solo de 1ª categoria com escavadeira hidráulica (caçamba: 0,8 m³ / 111 hp), frota de 5 caminhões basculantes de 14 m³, DMT de 3 km e velocidade média 20 km/h. Af_12/2013</v>
          </cell>
          <cell r="E183"/>
          <cell r="F183" t="str">
            <v>M3</v>
          </cell>
          <cell r="G183">
            <v>12.27</v>
          </cell>
          <cell r="H183" t="str">
            <v>-</v>
          </cell>
        </row>
        <row r="184">
          <cell r="A184">
            <v>101237</v>
          </cell>
          <cell r="B184" t="str">
            <v>SINAPI</v>
          </cell>
          <cell r="C184">
            <v>89894</v>
          </cell>
          <cell r="D184" t="str">
            <v>Escavação vertical a céu aberto, incluindo carga, descarga e transporte, em solo de 1ª categoria com escavadeira hidráulica (caçamba: 0,8 m³ / 111 hp), frota de 6 caminhões basculantes de 14 m³, DMT de 4 km e velocidade média 22 km/h. Af_12/2013</v>
          </cell>
          <cell r="E184"/>
          <cell r="F184" t="str">
            <v>M3</v>
          </cell>
          <cell r="G184">
            <v>13.09</v>
          </cell>
          <cell r="H184" t="str">
            <v>-</v>
          </cell>
        </row>
        <row r="185">
          <cell r="A185">
            <v>101238</v>
          </cell>
          <cell r="B185" t="str">
            <v>SINAPI</v>
          </cell>
          <cell r="C185">
            <v>89895</v>
          </cell>
          <cell r="D185" t="str">
            <v>Escavação vertical a céu aberto, incluindo carga, descarga e transporte, em solo de 1ª categoria com escavadeira hidráulica (caçamba: 0,8 m³ / 111 hp), frota de 7 caminhões basculantes de 14 m³, DMT de 6 km e velocidade média 22 km/h. Af_12/2013</v>
          </cell>
          <cell r="E185"/>
          <cell r="F185" t="str">
            <v>M3</v>
          </cell>
          <cell r="G185">
            <v>16.559999999999999</v>
          </cell>
          <cell r="H185" t="str">
            <v>-</v>
          </cell>
        </row>
        <row r="186">
          <cell r="A186">
            <v>83336</v>
          </cell>
          <cell r="B186" t="str">
            <v>SINAPI</v>
          </cell>
          <cell r="C186"/>
          <cell r="D186" t="str">
            <v>Escavação mecânica para acerto de taludes em material de 1ª categoria,com escavadeira hidráulica</v>
          </cell>
          <cell r="E186"/>
          <cell r="F186" t="str">
            <v>M3</v>
          </cell>
          <cell r="G186">
            <v>3.81</v>
          </cell>
          <cell r="H186" t="str">
            <v>-</v>
          </cell>
        </row>
        <row r="187">
          <cell r="A187" t="str">
            <v>DR/0010</v>
          </cell>
          <cell r="B187" t="str">
            <v>composição</v>
          </cell>
          <cell r="C187"/>
          <cell r="D187" t="str">
            <v>Extração de areia com draga de sucção sobre flutuante, com descarga em meio terrestre por recalque com mangote de PEAD Ø6", até 150 m (Refer. SICRO CÓD. 4816020)</v>
          </cell>
          <cell r="E187"/>
          <cell r="F187" t="str">
            <v>M3</v>
          </cell>
          <cell r="G187">
            <v>11.58</v>
          </cell>
          <cell r="H187" t="str">
            <v>-</v>
          </cell>
        </row>
        <row r="188">
          <cell r="A188" t="str">
            <v>DR/0015</v>
          </cell>
          <cell r="B188" t="str">
            <v>composição</v>
          </cell>
          <cell r="C188"/>
          <cell r="D188" t="str">
            <v>Escavação manual em solo para execução de bueiro através de sistema destrutivo, tunnel liner, inclusive remoção horizontal até 50m do material escavado. Exclusive poço de ataque, esgotamento e escoramento (Refer. SICRO CÓD. 4816000)</v>
          </cell>
          <cell r="E188"/>
          <cell r="F188" t="str">
            <v>M3</v>
          </cell>
          <cell r="G188">
            <v>392.13</v>
          </cell>
          <cell r="H188" t="str">
            <v>-</v>
          </cell>
        </row>
        <row r="189">
          <cell r="A189">
            <v>93358</v>
          </cell>
          <cell r="B189" t="str">
            <v>SINAPI</v>
          </cell>
          <cell r="C189"/>
          <cell r="D189" t="str">
            <v>Escavação manual de vala com profundidade menor ou igual a 1,30m. AF_03/2016</v>
          </cell>
          <cell r="E189"/>
          <cell r="F189" t="str">
            <v>M3</v>
          </cell>
          <cell r="G189">
            <v>55.89</v>
          </cell>
          <cell r="H189" t="str">
            <v>-</v>
          </cell>
        </row>
        <row r="190">
          <cell r="A190">
            <v>90105</v>
          </cell>
          <cell r="B190" t="str">
            <v>SINAPI</v>
          </cell>
          <cell r="C190">
            <v>12.76</v>
          </cell>
          <cell r="D190" t="str">
            <v>Escavação mecanizada de vala com profundidade até 1,5 m (média entre montante e jusante/uma composição por trecho), com retroescavadeira (0,26 m3/88 hp), largura menor que 0,80 m, em solo de 1a categoria, em locais com baixo nível de interferência. Af_01/2015</v>
          </cell>
          <cell r="E190" t="str">
            <v>H &lt; 1,50                            Baixa Interferência</v>
          </cell>
          <cell r="F190" t="str">
            <v>M3</v>
          </cell>
          <cell r="G190">
            <v>5.76</v>
          </cell>
          <cell r="H190" t="str">
            <v>-</v>
          </cell>
        </row>
        <row r="191">
          <cell r="A191">
            <v>90106</v>
          </cell>
          <cell r="B191" t="str">
            <v>SINAPI</v>
          </cell>
          <cell r="C191">
            <v>14.99</v>
          </cell>
          <cell r="D191" t="str">
            <v>Escavação mecanizada de vala com profundidade até 1,5 m (média entre montante e jusante/uma composição por trecho), com retroescavadeira (0,26 m3/88 hp), largura de 0,80 m a 1,50 m, em solo de 1a categoria, em locais com baixo nível de interferência. Af_01/2015</v>
          </cell>
          <cell r="E191"/>
          <cell r="F191" t="str">
            <v>M3</v>
          </cell>
          <cell r="G191">
            <v>4.9000000000000004</v>
          </cell>
          <cell r="H191" t="str">
            <v>-</v>
          </cell>
        </row>
        <row r="192">
          <cell r="A192">
            <v>90091</v>
          </cell>
          <cell r="B192" t="str">
            <v>SINAPI</v>
          </cell>
          <cell r="C192">
            <v>22.52</v>
          </cell>
          <cell r="D192" t="str">
            <v>Escavação mecanizada de vala com profundidade até 1,5 m (média entre montante e jusante/uma composição por trecho), com escavadeira hidráulica (0,8 m3/111 hp), largura de 1,5 m a 2,5 m, em solo de 1a categoria, em locais com baixo nível de interferência. Af_01/2015</v>
          </cell>
          <cell r="E192"/>
          <cell r="F192" t="str">
            <v>M3</v>
          </cell>
          <cell r="G192">
            <v>4.37</v>
          </cell>
          <cell r="H192" t="str">
            <v>-</v>
          </cell>
        </row>
        <row r="193">
          <cell r="A193">
            <v>90107</v>
          </cell>
          <cell r="B193" t="str">
            <v>SINAPI</v>
          </cell>
          <cell r="C193">
            <v>15.2</v>
          </cell>
          <cell r="D193" t="str">
            <v>Escavação mecanizada de vala com profundidade maior que 1,5 m até 3,0 m (média entre montante e jusante/uma composição por trecho), com retroescavadeira (0,26 m3/88 hp), largura menor que 0,8 m, em solo de 1a categoria, em locais com baixo nível de interferência. Af_01/2015</v>
          </cell>
          <cell r="E193" t="str">
            <v>1,51&lt;H&lt;3,00                       Baixa Interferência</v>
          </cell>
          <cell r="F193" t="str">
            <v>M3</v>
          </cell>
          <cell r="G193">
            <v>4.82</v>
          </cell>
          <cell r="H193" t="str">
            <v>-</v>
          </cell>
        </row>
        <row r="194">
          <cell r="A194">
            <v>90108</v>
          </cell>
          <cell r="B194" t="str">
            <v>SINAPI</v>
          </cell>
          <cell r="C194">
            <v>16.690000000000001</v>
          </cell>
          <cell r="D194" t="str">
            <v>Escavação mecanizada de vala com profundidade maior que 1,5 m até 3,0 m (média entre montante e jusante/uma composição por trecho), com retroescavadeira (0,26 m3/ potência:88 hp), largura de 0,8 m a 1,5 m, em solo de 1a categoria, em locais com baixo nível de interferência. Af_01/2015</v>
          </cell>
          <cell r="E194"/>
          <cell r="F194" t="str">
            <v>M3</v>
          </cell>
          <cell r="G194">
            <v>4.4000000000000004</v>
          </cell>
          <cell r="H194" t="str">
            <v>-</v>
          </cell>
        </row>
        <row r="195">
          <cell r="A195">
            <v>90093</v>
          </cell>
          <cell r="B195" t="str">
            <v>SINAPI</v>
          </cell>
          <cell r="C195">
            <v>24.69</v>
          </cell>
          <cell r="D195" t="str">
            <v>Escavação mecanizada de vala com profundidade maior que 1,5 m até 3,0 m (média entre montante e jusante/uma composição por trecho), com escavadeira hidráulica (0,8 m3/111 hp), largura de 1,5 m a 2,5 m, em solo de 1a categoria, em locais com baixo nível de interferência. Af_01/2015</v>
          </cell>
          <cell r="E195"/>
          <cell r="F195" t="str">
            <v>M3</v>
          </cell>
          <cell r="G195">
            <v>3.99</v>
          </cell>
          <cell r="H195" t="str">
            <v>-</v>
          </cell>
        </row>
        <row r="196">
          <cell r="A196">
            <v>90094</v>
          </cell>
          <cell r="B196" t="str">
            <v>SINAPI</v>
          </cell>
          <cell r="C196">
            <v>24.45</v>
          </cell>
          <cell r="D196" t="str">
            <v>Escavação mecanizada de vala com profundidade maior que 3,0 m até 4,5 m (média entre montante e jusante/uma composição por trecho), com escavadeira hidráulica (0,8 m3/111 hp), largura menor que 1,5 m, em solo de 1a categoria, em locais com baixo nível de interferência. Af_01/2015</v>
          </cell>
          <cell r="E196" t="str">
            <v>3,01&lt;H&lt;4,50                               Baixa Interferência</v>
          </cell>
          <cell r="F196" t="str">
            <v>M3</v>
          </cell>
          <cell r="G196">
            <v>4.03</v>
          </cell>
          <cell r="H196" t="str">
            <v>-</v>
          </cell>
        </row>
        <row r="197">
          <cell r="A197">
            <v>90095</v>
          </cell>
          <cell r="B197" t="str">
            <v>SINAPI</v>
          </cell>
          <cell r="C197">
            <v>21.65</v>
          </cell>
          <cell r="D197" t="str">
            <v>Escavação mecanizada de vala com prof. De 3,0 m até 4,5 m (média entre montante e jusante/uma composição por trecho), com escavadeira hidráulica (1,2 m3/155 hp), largura de 1,5 m a 2,5 m, em solo de 1a categoria, em locais com baixo nível de interferência. Af_01/2015</v>
          </cell>
          <cell r="E197"/>
          <cell r="F197" t="str">
            <v>M3</v>
          </cell>
          <cell r="G197">
            <v>3.47</v>
          </cell>
          <cell r="H197" t="str">
            <v>-</v>
          </cell>
        </row>
        <row r="198">
          <cell r="A198">
            <v>90096</v>
          </cell>
          <cell r="B198" t="str">
            <v>SINAPI</v>
          </cell>
          <cell r="C198">
            <v>21.19</v>
          </cell>
          <cell r="D198" t="str">
            <v>Escavação mecanizada de vala com profundidade maior que 4,5 m até 6,0 m (média entre montante e jusante/uma composição por trecho), com escavadeira hidráulica (1,2 m3/155 hp), largura menor que 1,5 m, em solo de 1a categoria, em locais com baixo nível de interferência. Af_01/2015</v>
          </cell>
          <cell r="E198" t="str">
            <v>H &gt; 4,51                   Baixa Interferência</v>
          </cell>
          <cell r="F198" t="str">
            <v>M3</v>
          </cell>
          <cell r="G198">
            <v>3.54</v>
          </cell>
          <cell r="H198" t="str">
            <v>-</v>
          </cell>
        </row>
        <row r="199">
          <cell r="A199">
            <v>90098</v>
          </cell>
          <cell r="B199" t="str">
            <v>SINAPI</v>
          </cell>
          <cell r="C199">
            <v>22.08</v>
          </cell>
          <cell r="D199" t="str">
            <v>Escavação mecanizada de vala com profundidade maior que 4,5 m até 6,0 m (média entre montante e jusante/uma composição por trecho), com escavadeira hidráulica (1,2 m3/155 hp), largura de 1,5 m a 2,5 m, em solo de 1a categoria, em locais com baixo nível de interferência. Af_01/2015</v>
          </cell>
          <cell r="E199"/>
          <cell r="F199" t="str">
            <v>M3</v>
          </cell>
          <cell r="G199">
            <v>3.39</v>
          </cell>
          <cell r="H199" t="str">
            <v>-</v>
          </cell>
        </row>
        <row r="200">
          <cell r="A200">
            <v>90099</v>
          </cell>
          <cell r="B200" t="str">
            <v>SINAPI</v>
          </cell>
          <cell r="C200">
            <v>7.62</v>
          </cell>
          <cell r="D200" t="str">
            <v>Escavação mecanizada de vala com profundidade até 1,5 m (média entre montante e jusante/uma composição por trecho), com retroescavadeira (0,26 m3/88 hp), largura menor que 0,80 m, em solo de 1a categoria, em locais com alto nível de interferência. Af_01/2015</v>
          </cell>
          <cell r="E200" t="str">
            <v>H &lt; 1,50                          Alta Interferência</v>
          </cell>
          <cell r="F200" t="str">
            <v>M3</v>
          </cell>
          <cell r="G200">
            <v>9.65</v>
          </cell>
          <cell r="H200" t="str">
            <v>-</v>
          </cell>
        </row>
        <row r="201">
          <cell r="A201">
            <v>90100</v>
          </cell>
          <cell r="B201" t="str">
            <v>SINAPI</v>
          </cell>
          <cell r="C201">
            <v>8.9600000000000009</v>
          </cell>
          <cell r="D201" t="str">
            <v>Escavação mecanizada de vala com profundidade até 1,5 m (média entre montante e jusante/uma composição por trecho), com retroescavadeira (0,26 m3/88 hp), largura de 0,80 m a 1,50 m, em solo de 1a categoria, em locais com alto nível de interferência. Af_01/2015</v>
          </cell>
          <cell r="E201"/>
          <cell r="F201" t="str">
            <v>M3</v>
          </cell>
          <cell r="G201">
            <v>8.1999999999999993</v>
          </cell>
          <cell r="H201" t="str">
            <v>-</v>
          </cell>
        </row>
        <row r="202">
          <cell r="A202">
            <v>90082</v>
          </cell>
          <cell r="B202" t="str">
            <v>SINAPI</v>
          </cell>
          <cell r="C202">
            <v>13.46</v>
          </cell>
          <cell r="D202" t="str">
            <v>Escavação mecanizada de vala com profundidade até 1,5 m (média entre montante e jusante/uma composição por trecho), com escavadeira hidráulica (0,8 m3/111 hp), largura de 1,5 m a 2,5 m, em solo de 1a categoria, em locais com alto nível de interferência. Af_01/2015</v>
          </cell>
          <cell r="E202"/>
          <cell r="F202" t="str">
            <v>M3</v>
          </cell>
          <cell r="G202">
            <v>7.32</v>
          </cell>
          <cell r="H202" t="str">
            <v>-</v>
          </cell>
        </row>
        <row r="203">
          <cell r="A203">
            <v>90101</v>
          </cell>
          <cell r="B203" t="str">
            <v>SINAPI</v>
          </cell>
          <cell r="C203">
            <v>9.07</v>
          </cell>
          <cell r="D203" t="str">
            <v>Escavação mecanizada de vala com profundidade maior que 1,5 m até 3,0 m (média entre montante e jusante/uma composição por trecho), com retroescavadeira (0,26 m3/88 hp), largura menor que 0,8 m, em solo de 1a categoria, em locais com alto nível de interferência. Af_01/2015</v>
          </cell>
          <cell r="E203" t="str">
            <v>1,51&lt;H&lt;3,00                             Alta Interferência</v>
          </cell>
          <cell r="F203" t="str">
            <v>M3</v>
          </cell>
          <cell r="G203">
            <v>8.1</v>
          </cell>
          <cell r="H203" t="str">
            <v>-</v>
          </cell>
        </row>
        <row r="204">
          <cell r="A204">
            <v>90102</v>
          </cell>
          <cell r="B204" t="str">
            <v>SINAPI</v>
          </cell>
          <cell r="C204">
            <v>9.9700000000000006</v>
          </cell>
          <cell r="D204" t="str">
            <v>Escavação mecanizada de vala com profundidade maior que 1,5 m até 3,0 m (média entre montante e jusante/uma composição por trecho), com retroescavadeira (0,26 m3/ potência:88 hp), largura de 0,8 m a 1,5 m, em solo de 1a categoria, em locais com alto nível de interferência. Af_01/2015</v>
          </cell>
          <cell r="E204"/>
          <cell r="F204" t="str">
            <v>M3</v>
          </cell>
          <cell r="G204">
            <v>7.37</v>
          </cell>
          <cell r="H204" t="str">
            <v>-</v>
          </cell>
        </row>
        <row r="205">
          <cell r="A205">
            <v>90085</v>
          </cell>
          <cell r="B205" t="str">
            <v>SINAPI</v>
          </cell>
          <cell r="C205">
            <v>14.75</v>
          </cell>
          <cell r="D205" t="str">
            <v>Escavação mecanizada de vala com profundidade maior que 1,5 m até 3,0 m (média entre montante e jusante/uma composição por trecho), com escavadeira hidráulica (0,8 m3/111 hp), largura de 1,5 m a 2,5 m, em solo de 1a categoria, em locais com alto nível de interferência. Af_01/2015</v>
          </cell>
          <cell r="E205"/>
          <cell r="F205" t="str">
            <v>M3</v>
          </cell>
          <cell r="G205">
            <v>6.68</v>
          </cell>
          <cell r="H205" t="str">
            <v>-</v>
          </cell>
        </row>
        <row r="206">
          <cell r="A206">
            <v>90086</v>
          </cell>
          <cell r="B206" t="str">
            <v>SINAPI</v>
          </cell>
          <cell r="C206">
            <v>14.58</v>
          </cell>
          <cell r="D206" t="str">
            <v>Escavação mecanizada de vala com profundidade maior que 3,0 m até 4,5 m (média entre montante e jusante/uma composição por trecho), com escavadeira hidráulica (0,8 m3/111 hp), largura menor que 1,5 m, em solo de 1a categoria, em locais com alto nível de interferência. Af_01/2015</v>
          </cell>
          <cell r="E206" t="str">
            <v>3,01&lt;H&lt;4,50                               Alta Interferência</v>
          </cell>
          <cell r="F206" t="str">
            <v>M3</v>
          </cell>
          <cell r="G206">
            <v>6.76</v>
          </cell>
          <cell r="H206" t="str">
            <v>-</v>
          </cell>
        </row>
        <row r="207">
          <cell r="A207">
            <v>90087</v>
          </cell>
          <cell r="B207" t="str">
            <v>SINAPI</v>
          </cell>
          <cell r="C207">
            <v>19.12</v>
          </cell>
          <cell r="D207" t="str">
            <v>Escavação mecanizada de vala com prof. De 3,0 m até 4,5 m (média entre montante e jusante/uma composição por trecho), com escavadeira hidráulica (1,2 m3/155 hp), largura de 1,5 m a 2,5 m, em solo de 1a categoria, em locais com alto nível de interferência. Af_01/2015</v>
          </cell>
          <cell r="E207"/>
          <cell r="F207" t="str">
            <v>M3</v>
          </cell>
          <cell r="G207">
            <v>5.79</v>
          </cell>
          <cell r="H207" t="str">
            <v>-</v>
          </cell>
        </row>
        <row r="208">
          <cell r="A208">
            <v>90088</v>
          </cell>
          <cell r="B208" t="str">
            <v>SINAPI</v>
          </cell>
          <cell r="C208">
            <v>18.73</v>
          </cell>
          <cell r="D208" t="str">
            <v>Escavação mecanizada de vala com profundidade maior que 4,5 m até 6,0 m (média entre montante e jusante/uma composição por trecho), com escavadeira hidráulica (1,2 m3/155 hp), largura menor que 1,5 m, em solo de 1a categoria, em locais com alto nível de interferência. Af_01/2015</v>
          </cell>
          <cell r="E208" t="str">
            <v>H &gt; 4,51                              Alta Interferência</v>
          </cell>
          <cell r="F208" t="str">
            <v>M3</v>
          </cell>
          <cell r="G208">
            <v>5.92</v>
          </cell>
          <cell r="H208" t="str">
            <v>-</v>
          </cell>
        </row>
        <row r="209">
          <cell r="A209">
            <v>90090</v>
          </cell>
          <cell r="B209" t="str">
            <v>SINAPI</v>
          </cell>
          <cell r="C209">
            <v>19.489999999999998</v>
          </cell>
          <cell r="D209" t="str">
            <v>Escavação mecanizada de vala com profundidade maior que 4,5 m até 6,0 m (média entre montante e jusante/uma composição por trecho), com escavadeira hidráulica (1,2 m3/155 hp), largura de 1,5 m a 2,5 m, em solo de 1a categoria, em locais com alto nível de interferência. Af_01/2015</v>
          </cell>
          <cell r="E209"/>
          <cell r="F209" t="str">
            <v>M3</v>
          </cell>
          <cell r="G209">
            <v>5.69</v>
          </cell>
          <cell r="H209" t="str">
            <v>-</v>
          </cell>
        </row>
        <row r="210">
          <cell r="A210">
            <v>72915</v>
          </cell>
          <cell r="B210" t="str">
            <v>SINAPI</v>
          </cell>
          <cell r="C210"/>
          <cell r="D210" t="str">
            <v>Escavação mecânica de vala em material de 2ª categoria até 2,00 m de profundidade com utilização de escavadeira hidráulica, exclusive escoramento e esgotamento</v>
          </cell>
          <cell r="E210"/>
          <cell r="F210" t="str">
            <v>M3</v>
          </cell>
          <cell r="G210">
            <v>9.14</v>
          </cell>
          <cell r="H210" t="str">
            <v>-</v>
          </cell>
        </row>
        <row r="211">
          <cell r="A211">
            <v>72917</v>
          </cell>
          <cell r="B211" t="str">
            <v>SINAPI</v>
          </cell>
          <cell r="C211"/>
          <cell r="D211" t="str">
            <v>Escavação mecânica de vala em material de 2ª categoria com escavadeira hidráulica,  na profundidade de 2,01 m até 4,00m, com escavadeira hidráulica, exclusive escoramento e esgotamento</v>
          </cell>
          <cell r="E211"/>
          <cell r="F211" t="str">
            <v>M3</v>
          </cell>
          <cell r="G211">
            <v>10.45</v>
          </cell>
          <cell r="H211" t="str">
            <v>-</v>
          </cell>
        </row>
        <row r="212">
          <cell r="A212">
            <v>72918</v>
          </cell>
          <cell r="B212" t="str">
            <v>SINAPI</v>
          </cell>
          <cell r="C212"/>
          <cell r="D212" t="str">
            <v>Escavação mecânica de vala em material de 2ª categoria com escavadeira hidráulica,  na profundidade de 4,01 m até 6,00m, com escavadeira hidráulica, exclusive escoramento e esgotamento</v>
          </cell>
          <cell r="E212"/>
          <cell r="F212" t="str">
            <v>M3</v>
          </cell>
          <cell r="G212">
            <v>12.19</v>
          </cell>
          <cell r="H212" t="str">
            <v>-</v>
          </cell>
        </row>
        <row r="213">
          <cell r="A213" t="str">
            <v>DR/0020</v>
          </cell>
          <cell r="B213" t="str">
            <v>composição</v>
          </cell>
          <cell r="C213">
            <v>3</v>
          </cell>
          <cell r="D213" t="str">
            <v>Escavação de vala em rocha - 3ª categoria, com uso de explosivos e perfuração mecânica, em locais com alto nível de interferência. Inclusive carga</v>
          </cell>
          <cell r="E213"/>
          <cell r="F213" t="str">
            <v>M3</v>
          </cell>
          <cell r="G213">
            <v>320.06</v>
          </cell>
          <cell r="H213" t="str">
            <v>-</v>
          </cell>
        </row>
        <row r="214">
          <cell r="A214" t="str">
            <v>DR/0025</v>
          </cell>
          <cell r="B214" t="str">
            <v>composição</v>
          </cell>
          <cell r="C214"/>
          <cell r="D214" t="str">
            <v>Escavação de vala em material de 3ª categoria - resistência a compressão de 90 a 110 MPa - com escavadeira e rompedor hidráulico 1.700kg, inclusive carga (Refer. SICRO CÓD. 5502966)</v>
          </cell>
          <cell r="E214"/>
          <cell r="F214" t="str">
            <v>M3</v>
          </cell>
          <cell r="G214">
            <v>38.47</v>
          </cell>
          <cell r="H214" t="str">
            <v>-</v>
          </cell>
        </row>
        <row r="215">
          <cell r="A215" t="str">
            <v>DR/0030</v>
          </cell>
          <cell r="B215" t="str">
            <v>composição</v>
          </cell>
          <cell r="C215"/>
          <cell r="D215" t="str">
            <v>Escavação à céu aberto de caixa para bacia de amortecimento em área de solo rochoso com uso de escavadeira hidráulica, rompedor hidráulico, perfuratriz mecânica e explosivos, inclusive carga</v>
          </cell>
          <cell r="E215"/>
          <cell r="F215" t="str">
            <v>M3</v>
          </cell>
          <cell r="G215">
            <v>96.14</v>
          </cell>
          <cell r="H215" t="str">
            <v>-</v>
          </cell>
        </row>
        <row r="216">
          <cell r="A216">
            <v>94097</v>
          </cell>
          <cell r="B216" t="str">
            <v>SINAPI</v>
          </cell>
          <cell r="C216"/>
          <cell r="D216" t="str">
            <v>Preparo de fundo de vala com largura menor que 1,5 m, em local com nível baixo de interferência. AF_06/2016</v>
          </cell>
          <cell r="E216" t="str">
            <v xml:space="preserve">Baixa Interferência </v>
          </cell>
          <cell r="F216" t="str">
            <v>M2</v>
          </cell>
          <cell r="G216">
            <v>4.12</v>
          </cell>
          <cell r="H216" t="str">
            <v>-</v>
          </cell>
        </row>
        <row r="217">
          <cell r="A217">
            <v>94099</v>
          </cell>
          <cell r="B217" t="str">
            <v>SINAPI</v>
          </cell>
          <cell r="C217"/>
          <cell r="D217" t="str">
            <v>Preparo de fundo de vala com largura maior ou igual a 1,5 m e menor que 2,5 m, em local com nível baixo de interferência. AF_06/2016</v>
          </cell>
          <cell r="E217"/>
          <cell r="F217" t="str">
            <v>M2</v>
          </cell>
          <cell r="G217">
            <v>2.0699999999999998</v>
          </cell>
          <cell r="H217" t="str">
            <v>-</v>
          </cell>
        </row>
        <row r="218">
          <cell r="A218">
            <v>94098</v>
          </cell>
          <cell r="B218" t="str">
            <v>SINAPI</v>
          </cell>
          <cell r="C218"/>
          <cell r="D218" t="str">
            <v>Preparo de fundo de vala com largura menor que 1,5 m, em local com nível alto de interferência. AF_06/2016</v>
          </cell>
          <cell r="E218" t="str">
            <v xml:space="preserve">Alta Interferência </v>
          </cell>
          <cell r="F218" t="str">
            <v>M2</v>
          </cell>
          <cell r="G218">
            <v>4.7</v>
          </cell>
          <cell r="H218" t="str">
            <v>-</v>
          </cell>
        </row>
        <row r="219">
          <cell r="A219">
            <v>94100</v>
          </cell>
          <cell r="B219" t="str">
            <v>SINAPI</v>
          </cell>
          <cell r="C219"/>
          <cell r="D219" t="str">
            <v>Preparo de fundo de vala com largura maior ou igual a 1,5 m e menor que 2,5 m, em local com nível alto de interferência. AF_06/2016</v>
          </cell>
          <cell r="E219"/>
          <cell r="F219" t="str">
            <v>M2</v>
          </cell>
          <cell r="G219">
            <v>2.64</v>
          </cell>
          <cell r="H219" t="str">
            <v>-</v>
          </cell>
        </row>
        <row r="220">
          <cell r="A220">
            <v>94103</v>
          </cell>
          <cell r="B220" t="str">
            <v>SINAPI</v>
          </cell>
          <cell r="C220"/>
          <cell r="D220" t="str">
            <v>Lastro de vala com preparo de fundo, largura menor que 1,5 m, com camada de brita, lançamento manual, em local com nível baixo de interferência. AF_06/2016. Exclusive transporte</v>
          </cell>
          <cell r="E220" t="str">
            <v xml:space="preserve">Baixa Interferência </v>
          </cell>
          <cell r="F220" t="str">
            <v>M3</v>
          </cell>
          <cell r="G220">
            <v>181.38</v>
          </cell>
          <cell r="H220" t="str">
            <v>-</v>
          </cell>
        </row>
        <row r="221">
          <cell r="A221">
            <v>94116</v>
          </cell>
          <cell r="B221" t="str">
            <v>SINAPI</v>
          </cell>
          <cell r="C221"/>
          <cell r="D221" t="str">
            <v>Lastro de vala com preparo de fundo, largura maior ou igual a 1,5 m, com camada de brita, lançamento manual, em local com nível baixo de interferência. AF_06/2016. Exclusive transporte</v>
          </cell>
          <cell r="E221"/>
          <cell r="F221" t="str">
            <v>M3</v>
          </cell>
          <cell r="G221">
            <v>126.28</v>
          </cell>
          <cell r="H221" t="str">
            <v>-</v>
          </cell>
        </row>
        <row r="222">
          <cell r="A222">
            <v>94111</v>
          </cell>
          <cell r="B222" t="str">
            <v>SINAPI</v>
          </cell>
          <cell r="C222"/>
          <cell r="D222" t="str">
            <v>Lastro de vala com preparo de fundo, largura menor que 1,5 m, com camada de areia, lançamento manual, em local com nível baixo de interferência. AF_06/2016. Exclusive transporte</v>
          </cell>
          <cell r="E222"/>
          <cell r="F222" t="str">
            <v>M3</v>
          </cell>
          <cell r="G222">
            <v>109.57</v>
          </cell>
          <cell r="H222" t="str">
            <v>-</v>
          </cell>
        </row>
        <row r="223">
          <cell r="A223">
            <v>94106</v>
          </cell>
          <cell r="B223" t="str">
            <v>SINAPI</v>
          </cell>
          <cell r="C223"/>
          <cell r="D223" t="str">
            <v>Lastro de vala com preparo de fundo, largura maior ou igual a 1,5 m, com camada de areia, lançamento manual, em local com nível baixo de interferência. AF_06/2016. Exclusive transporte</v>
          </cell>
          <cell r="E223"/>
          <cell r="F223" t="str">
            <v>M3</v>
          </cell>
          <cell r="G223">
            <v>114.2</v>
          </cell>
          <cell r="H223" t="str">
            <v>-</v>
          </cell>
        </row>
        <row r="224">
          <cell r="A224">
            <v>94105</v>
          </cell>
          <cell r="B224" t="str">
            <v>SINAPI</v>
          </cell>
          <cell r="C224"/>
          <cell r="D224" t="str">
            <v>Lastro de vala com preparo de fundo, largura menor que 1,5 m, com camada de brita, lançamento manual, em local com nível alto de interferência. AF_06/2016. Exclusive transporte</v>
          </cell>
          <cell r="E224" t="str">
            <v xml:space="preserve">Alta Interferência </v>
          </cell>
          <cell r="F224" t="str">
            <v>M3</v>
          </cell>
          <cell r="G224">
            <v>184.67</v>
          </cell>
          <cell r="H224" t="str">
            <v>-</v>
          </cell>
        </row>
        <row r="225">
          <cell r="A225">
            <v>94110</v>
          </cell>
          <cell r="B225" t="str">
            <v>SINAPI</v>
          </cell>
          <cell r="C225"/>
          <cell r="D225" t="str">
            <v>Lastro de vala com preparo de fundo, largura maior ou igual a 1,5 m, com camada de brita, lançamento manual, em local com nível alto de interferência. AF_06/2016. Exclusive transporte</v>
          </cell>
          <cell r="E225"/>
          <cell r="F225" t="str">
            <v>M3</v>
          </cell>
          <cell r="G225">
            <v>167.96</v>
          </cell>
          <cell r="H225" t="str">
            <v>-</v>
          </cell>
        </row>
        <row r="226">
          <cell r="A226">
            <v>94104</v>
          </cell>
          <cell r="B226" t="str">
            <v>SINAPI</v>
          </cell>
          <cell r="C226"/>
          <cell r="D226" t="str">
            <v>Lastro de vala com preparo de fundo, largura menor que 1,5 m, com camada de areia, lançamento manual, em local com nível alto de interferência. AF_06/2016. Exclusive transporte</v>
          </cell>
          <cell r="E226"/>
          <cell r="F226" t="str">
            <v>M3</v>
          </cell>
          <cell r="G226">
            <v>134.13999999999999</v>
          </cell>
          <cell r="H226" t="str">
            <v>-</v>
          </cell>
        </row>
        <row r="227">
          <cell r="A227">
            <v>94108</v>
          </cell>
          <cell r="B227" t="str">
            <v>SINAPI</v>
          </cell>
          <cell r="C227"/>
          <cell r="D227" t="str">
            <v>Lastro de vala com preparo de fundo, largura maior ou igual a 1,5 m, com camada de areia, lançamento manual, em local com nível alto de interferência. AF_06/2016. Exclusive transporte</v>
          </cell>
          <cell r="E227"/>
          <cell r="F227" t="str">
            <v>M3</v>
          </cell>
          <cell r="G227">
            <v>117.47</v>
          </cell>
          <cell r="H227" t="str">
            <v>-</v>
          </cell>
        </row>
        <row r="228">
          <cell r="A228" t="str">
            <v>DR/0032</v>
          </cell>
          <cell r="B228" t="str">
            <v>composição</v>
          </cell>
          <cell r="C228">
            <v>73697</v>
          </cell>
          <cell r="D228" t="str">
            <v>Lastro ou enrocamento de pedra-de-mão ou rachão lançado, fornecimento e apiloamento. Exclusive transporte, ref SINAPI 73697, data 01/2020 e SINAPI 92744.</v>
          </cell>
          <cell r="E228"/>
          <cell r="F228" t="str">
            <v>M3</v>
          </cell>
          <cell r="G228">
            <v>172.09</v>
          </cell>
          <cell r="H228" t="str">
            <v>-</v>
          </cell>
        </row>
        <row r="229">
          <cell r="A229" t="str">
            <v>DR/0033</v>
          </cell>
          <cell r="B229" t="str">
            <v>composição</v>
          </cell>
          <cell r="C229">
            <v>73698</v>
          </cell>
          <cell r="D229" t="str">
            <v>Enrocamento arrumado de pedra-de-mão ou rachão, fornecimento e apiloamento. Exclusive transporte, ref SINAPI 73698, data 01/2020 e SINAPI 92754.</v>
          </cell>
          <cell r="E229"/>
          <cell r="F229" t="str">
            <v>M3</v>
          </cell>
          <cell r="G229">
            <v>236.43</v>
          </cell>
          <cell r="H229" t="str">
            <v>-</v>
          </cell>
        </row>
        <row r="230">
          <cell r="A230">
            <v>368</v>
          </cell>
          <cell r="B230" t="str">
            <v>cotação - SINAPI</v>
          </cell>
          <cell r="C230"/>
          <cell r="D230" t="str">
            <v>Areia para aterro (posto jazida / fornecedor, sem frete)</v>
          </cell>
          <cell r="E230"/>
          <cell r="F230" t="str">
            <v xml:space="preserve">M3    </v>
          </cell>
          <cell r="G230">
            <v>37.5</v>
          </cell>
          <cell r="H230" t="str">
            <v>-</v>
          </cell>
        </row>
        <row r="231">
          <cell r="A231">
            <v>370</v>
          </cell>
          <cell r="B231" t="str">
            <v>cotação - SINAPI</v>
          </cell>
          <cell r="C231"/>
          <cell r="D231" t="str">
            <v>Areia média (posto jazida / fornecedor, sem frete)</v>
          </cell>
          <cell r="E231"/>
          <cell r="F231" t="str">
            <v xml:space="preserve">M3    </v>
          </cell>
          <cell r="G231">
            <v>44</v>
          </cell>
          <cell r="H231" t="str">
            <v>-</v>
          </cell>
        </row>
        <row r="232">
          <cell r="A232">
            <v>6079</v>
          </cell>
          <cell r="B232" t="str">
            <v>cotação - SINAPI</v>
          </cell>
          <cell r="C232"/>
          <cell r="D232" t="str">
            <v>Argila, argila vermelha, argila arenosa ou arenito  (posto jazida / fornecedor, sem frete)</v>
          </cell>
          <cell r="E232"/>
          <cell r="F232" t="str">
            <v xml:space="preserve">M3    </v>
          </cell>
          <cell r="G232">
            <v>9.43</v>
          </cell>
          <cell r="H232" t="str">
            <v>-</v>
          </cell>
        </row>
        <row r="233">
          <cell r="A233">
            <v>94342</v>
          </cell>
          <cell r="B233" t="str">
            <v>SINAPI</v>
          </cell>
          <cell r="C233"/>
          <cell r="D233" t="str">
            <v>Aterro manual de valas com areia para aterro e compactação mecanizada (adensamento hidráulico e inclusive aquisição). Af_05/2016</v>
          </cell>
          <cell r="E233"/>
          <cell r="F233" t="str">
            <v>M3</v>
          </cell>
          <cell r="G233">
            <v>68.739999999999995</v>
          </cell>
          <cell r="H233" t="str">
            <v>-</v>
          </cell>
        </row>
        <row r="234">
          <cell r="A234">
            <v>93382</v>
          </cell>
          <cell r="B234" t="str">
            <v>SINAPI</v>
          </cell>
          <cell r="C234"/>
          <cell r="D234" t="str">
            <v>Reaterro manual de valas com compactação mecanizada. Af_04/2016</v>
          </cell>
          <cell r="E234"/>
          <cell r="F234" t="str">
            <v>M3</v>
          </cell>
          <cell r="G234">
            <v>21.86</v>
          </cell>
          <cell r="H234" t="str">
            <v>-</v>
          </cell>
        </row>
        <row r="235">
          <cell r="A235">
            <v>93378</v>
          </cell>
          <cell r="B235" t="str">
            <v>SINAPI</v>
          </cell>
          <cell r="C235"/>
          <cell r="D235" t="str">
            <v>Reaterro mecanizado de vala com retroescavadeira (capacidade da caçamba da retro: 0,26 m³ / potência: 88 hp), largura até 0,8 m, profundidade até 1,5 m, com solo (sem substituição) de 1ª categoria em locais com baixo nível de interferência. Af_04/2016</v>
          </cell>
          <cell r="E235" t="str">
            <v>H &lt; 1,50                            Baixa Interferência</v>
          </cell>
          <cell r="F235" t="str">
            <v>M3</v>
          </cell>
          <cell r="G235">
            <v>15.94</v>
          </cell>
          <cell r="H235" t="str">
            <v>-</v>
          </cell>
        </row>
        <row r="236">
          <cell r="A236">
            <v>93379</v>
          </cell>
          <cell r="B236" t="str">
            <v>SINAPI</v>
          </cell>
          <cell r="C236"/>
          <cell r="D236" t="str">
            <v>Reaterro mecanizado de vala com retroescavadeira (capacidade da caçamba da retro: 0,26 m³ / potência: 88 hp), largura de 0,8 a 1,5 m, profundidade até 1,5 m, com solo (sem substituição) de 1ª categoria em locais com baixo nível de interferência. Af_04/2016</v>
          </cell>
          <cell r="E236"/>
          <cell r="F236" t="str">
            <v>M3</v>
          </cell>
          <cell r="G236">
            <v>12.28</v>
          </cell>
          <cell r="H236" t="str">
            <v>-</v>
          </cell>
        </row>
        <row r="237">
          <cell r="A237">
            <v>93367</v>
          </cell>
          <cell r="B237" t="str">
            <v>SINAPI</v>
          </cell>
          <cell r="C237"/>
          <cell r="D237" t="str">
            <v>Reaterro mecanizado de vala com escavadeira hidráulica (capacidade da caçamba: 0,8 m³ / potência: 111 hp), largura de 1,5 a 2,5 m, profundidade até 1,5 m, com solo (sem substituição) de 1ª categoria em locais com baixo nível de interferência. Af_04/2016</v>
          </cell>
          <cell r="E237"/>
          <cell r="F237" t="str">
            <v>M3</v>
          </cell>
          <cell r="G237">
            <v>13.05</v>
          </cell>
          <cell r="H237" t="str">
            <v>-</v>
          </cell>
        </row>
        <row r="238">
          <cell r="A238">
            <v>93380</v>
          </cell>
          <cell r="B238" t="str">
            <v>SINAPI</v>
          </cell>
          <cell r="C238"/>
          <cell r="D238" t="str">
            <v>Reaterro mecanizado de vala com retroescavadeira (capacidade da caçamba da retro: 0,26 m³ / potência: 88 hp), largura até 0,8 m, profundidade de 1,5 a 3,0 m, com solo (sem substituição) de 1ª categoria em locais com baixo nível de interferência. Af_04/2016</v>
          </cell>
          <cell r="E238" t="str">
            <v>1,51&lt;H&lt;3,00                       Baixa Interferência</v>
          </cell>
          <cell r="F238" t="str">
            <v>M3</v>
          </cell>
          <cell r="G238">
            <v>10.029999999999999</v>
          </cell>
          <cell r="H238" t="str">
            <v>-</v>
          </cell>
        </row>
        <row r="239">
          <cell r="A239">
            <v>93381</v>
          </cell>
          <cell r="B239" t="str">
            <v>SINAPI</v>
          </cell>
          <cell r="C239"/>
          <cell r="D239" t="str">
            <v>Reaterro mecanizado de vala com retroescavadeira (capacidade da caçamba da retro: 0,26 m³ / potência: 88 hp), largura de 0,8 a 1,5 m, profundidade de 1,5 a 3,0 m, com solo (sem substituição) de 1ª categoria em locais com baixo nível de interferência. Af_04/2016</v>
          </cell>
          <cell r="E239"/>
          <cell r="F239" t="str">
            <v>M3</v>
          </cell>
          <cell r="G239">
            <v>6.57</v>
          </cell>
          <cell r="H239" t="str">
            <v>-</v>
          </cell>
        </row>
        <row r="240">
          <cell r="A240">
            <v>93369</v>
          </cell>
          <cell r="B240" t="str">
            <v>SINAPI</v>
          </cell>
          <cell r="C240"/>
          <cell r="D240" t="str">
            <v>Reaterro mecanizado de vala com escavadeira hidráulica (capacidade da caçamba: 0,8 m³ / potência: 111 hp), largura de 1,5 a 2,5 m, profundidade de 1,5 a 3,0 m, com solo (sem substituição) de 1ª categoria em locais com baixo nível de interferência. Af_04/2016</v>
          </cell>
          <cell r="E240"/>
          <cell r="F240" t="str">
            <v>M3</v>
          </cell>
          <cell r="G240">
            <v>7.27</v>
          </cell>
          <cell r="H240" t="str">
            <v>-</v>
          </cell>
        </row>
        <row r="241">
          <cell r="A241">
            <v>93370</v>
          </cell>
          <cell r="B241" t="str">
            <v>SINAPI</v>
          </cell>
          <cell r="C241"/>
          <cell r="D241" t="str">
            <v>Reaterro mecanizado de vala com escavadeira hidráulica (capacidade da caçamba: 0,8 m³ / potência: 111 hp), largura até 1,5 m, profundidade de 3,0 a 4,5 m com solo (sem substituição) de 1ª categoria em locais com baixo nível de interferência. Af_04/2016</v>
          </cell>
          <cell r="E241" t="str">
            <v>3,01&lt;H&lt;4,50                               Baixa Interferência</v>
          </cell>
          <cell r="F241" t="str">
            <v>M3</v>
          </cell>
          <cell r="G241">
            <v>8.01</v>
          </cell>
          <cell r="H241" t="str">
            <v>-</v>
          </cell>
        </row>
        <row r="242">
          <cell r="A242">
            <v>93371</v>
          </cell>
          <cell r="B242" t="str">
            <v>SINAPI</v>
          </cell>
          <cell r="C242"/>
          <cell r="D242" t="str">
            <v>Reaterro mecanizado de vala com escavadeira hidráulica (capacidade da caçamba: 0,8 m³ / potência: 111 hp), largura de 1,5 a 2,5 m, profundidade de 3,0  a 4,5 m, com solo (sem substituição) de 1ª categoria em locais com baixo nível de interferência. Af_04/2016</v>
          </cell>
          <cell r="E242"/>
          <cell r="F242" t="str">
            <v>M3</v>
          </cell>
          <cell r="G242">
            <v>6.07</v>
          </cell>
          <cell r="H242" t="str">
            <v>-</v>
          </cell>
        </row>
        <row r="243">
          <cell r="A243">
            <v>93372</v>
          </cell>
          <cell r="B243" t="str">
            <v>SINAPI</v>
          </cell>
          <cell r="C243"/>
          <cell r="D243" t="str">
            <v>Reaterro mecanizado de vala com escavadeira hidráulica (capacidade da caçamba: 0,8 m³ / potência: 111 hp), largura até 1,5 m, profundidade de 4,5 a 6,0 m, com solo (sem substituição) de 1ª categoria em locais com baixo nível de interferência. Af_04/2016</v>
          </cell>
          <cell r="E243" t="str">
            <v>H &gt; 4,51                   Baixa Interferência</v>
          </cell>
          <cell r="F243" t="str">
            <v>M3</v>
          </cell>
          <cell r="G243">
            <v>6.93</v>
          </cell>
          <cell r="H243" t="str">
            <v>-</v>
          </cell>
        </row>
        <row r="244">
          <cell r="A244">
            <v>93373</v>
          </cell>
          <cell r="B244" t="str">
            <v>SINAPI</v>
          </cell>
          <cell r="C244"/>
          <cell r="D244" t="str">
            <v>Reaterro mecanizado de vala com escavadeira hidráulica (capacidade da caçamba: 0,8 m³ / potência: 111 hp), largura de 1,5 a 2,5 m, profundidade de 4,5 a 6,0 m, com solo (sem substituição) de 1ª categoria em locais com baixo nível de interferência. Af_04/2016</v>
          </cell>
          <cell r="E244"/>
          <cell r="F244" t="str">
            <v>M3</v>
          </cell>
          <cell r="G244">
            <v>5.48</v>
          </cell>
          <cell r="H244" t="str">
            <v>-</v>
          </cell>
        </row>
        <row r="245">
          <cell r="A245">
            <v>93374</v>
          </cell>
          <cell r="B245" t="str">
            <v>SINAPI</v>
          </cell>
          <cell r="C245"/>
          <cell r="D245" t="str">
            <v>Reaterro mecanizado de vala com retroescavadeira (capacidade da caçamba da retro: 0,26 m³ / potência: 88 hp), largura até 0,8 m, profundidade até 1,5 m, com solo (sem substituição) de 1ª categoria em locais com alto nível de interferência. Af_04/2016</v>
          </cell>
          <cell r="E245" t="str">
            <v>H &lt; 1,50                          Alta Interferência</v>
          </cell>
          <cell r="F245" t="str">
            <v>M3</v>
          </cell>
          <cell r="G245">
            <v>16.96</v>
          </cell>
          <cell r="H245" t="str">
            <v>-</v>
          </cell>
        </row>
        <row r="246">
          <cell r="A246">
            <v>93375</v>
          </cell>
          <cell r="B246" t="str">
            <v>SINAPI</v>
          </cell>
          <cell r="C246"/>
          <cell r="D246" t="str">
            <v>Reaterro mecanizado de vala com retroescavadeira (capacidade da caçamba da retro: 0,26 m³ / potência: 88 hp), largura de 0,8 a 1,5 m, profundidade até 1,5 m, com solo (sem substituição) de 1ª categoria em locais com alto nível de interferência. Af_04/2016</v>
          </cell>
          <cell r="E246"/>
          <cell r="F246" t="str">
            <v>M3</v>
          </cell>
          <cell r="G246">
            <v>13.06</v>
          </cell>
          <cell r="H246" t="str">
            <v>-</v>
          </cell>
        </row>
        <row r="247">
          <cell r="A247">
            <v>93360</v>
          </cell>
          <cell r="B247" t="str">
            <v>SINAPI</v>
          </cell>
          <cell r="C247"/>
          <cell r="D247" t="str">
            <v>Reaterro mecanizado de vala com escavadeira hidráulica (capacidade da caçamba: 0,8 m³ / potência: 111 hp), largura de 1,5 a 2,5 m, profundidade até 1,5 m, com solo (sem substituição) de 1ª categoria em locais com alto nível de interferência. Af_04/2016</v>
          </cell>
          <cell r="E247"/>
          <cell r="F247" t="str">
            <v>M3</v>
          </cell>
          <cell r="G247">
            <v>13.92</v>
          </cell>
          <cell r="H247" t="str">
            <v>-</v>
          </cell>
        </row>
        <row r="248">
          <cell r="A248">
            <v>93376</v>
          </cell>
          <cell r="B248" t="str">
            <v>SINAPI</v>
          </cell>
          <cell r="C248"/>
          <cell r="D248" t="str">
            <v>Reaterro mecanizado de vala com retroescavadeira (capacidade da caçamba da retro: 0,26 m³ / potência: 88 hp), largura até 0,8 m, profundidade de 1,5 a 3,0 m, com solo (sem substituição) de 1ª categoria em locais com alto nível de interferência. Af_04/2016</v>
          </cell>
          <cell r="E248" t="str">
            <v>1,51&lt;H&lt;3,00                       Alta Interferência</v>
          </cell>
          <cell r="F248" t="str">
            <v>M3</v>
          </cell>
          <cell r="G248">
            <v>10.63</v>
          </cell>
          <cell r="H248" t="str">
            <v>-</v>
          </cell>
        </row>
        <row r="249">
          <cell r="A249">
            <v>93377</v>
          </cell>
          <cell r="B249" t="str">
            <v>SINAPI</v>
          </cell>
          <cell r="C249"/>
          <cell r="D249" t="str">
            <v>Reaterro mecanizado de vala com retroescavadeira (capacidade da caçamba da retro: 0,26 m³ / potência: 88 hp), largura de 0,8 a 1,5 m, profundidade de 1,5 a 3,0 m, com solo (sem substituição) de 1ª categoria em locais com alto nível de interferência. Af_04/2016</v>
          </cell>
          <cell r="E249"/>
          <cell r="F249" t="str">
            <v>M3</v>
          </cell>
          <cell r="G249">
            <v>7</v>
          </cell>
          <cell r="H249" t="str">
            <v>-</v>
          </cell>
        </row>
        <row r="250">
          <cell r="A250">
            <v>93362</v>
          </cell>
          <cell r="B250" t="str">
            <v>SINAPI</v>
          </cell>
          <cell r="C250"/>
          <cell r="D250" t="str">
            <v>Reaterro mecanizado de vala com escavadeira hidráulica (capacidade da caçamba: 0,8 m³ / potência: 111 hp), largura de 1,5 a 2,5 m, profundidade de 1,5 a 3,0 m, com solo (sem substituição) de 1ª categoria em locais com alto nível de interferência. Af_04/2016</v>
          </cell>
          <cell r="E250"/>
          <cell r="F250" t="str">
            <v>M3</v>
          </cell>
          <cell r="G250">
            <v>8.15</v>
          </cell>
          <cell r="H250" t="str">
            <v>-</v>
          </cell>
        </row>
        <row r="251">
          <cell r="A251">
            <v>93363</v>
          </cell>
          <cell r="B251" t="str">
            <v>SINAPI</v>
          </cell>
          <cell r="C251"/>
          <cell r="D251" t="str">
            <v>Reaterro mecanizado de vala com escavadeira hidráulica (capacidade da caçamba: 0,8 m³ / potência: 111 hp), largura até 1,5 m, profundidade de 3,0 a 4,5 m com solo (sem substituição) de 1ª categoria em locais com alto nível de interferência. Af_04/2016</v>
          </cell>
          <cell r="E251" t="str">
            <v>3,01&lt;H&lt;4,50                               Alta Interferência</v>
          </cell>
          <cell r="F251" t="str">
            <v>M3</v>
          </cell>
          <cell r="G251">
            <v>8.86</v>
          </cell>
          <cell r="H251" t="str">
            <v>-</v>
          </cell>
        </row>
        <row r="252">
          <cell r="A252">
            <v>93364</v>
          </cell>
          <cell r="B252" t="str">
            <v>SINAPI</v>
          </cell>
          <cell r="C252"/>
          <cell r="D252" t="str">
            <v>Reaterro mecanizado de vala com escavadeira hidráulica (capacidade da caçamba: 0,8 m³ / potência: 111 hp), largura de 1,5 a 2,5 m, profundidade de 3,0  a 4,5 m, com solo (sem substituição) de 1ª categoria em locais com alto nível de interferência. Af_04/2016</v>
          </cell>
          <cell r="E252"/>
          <cell r="F252" t="str">
            <v>M3</v>
          </cell>
          <cell r="G252">
            <v>6.93</v>
          </cell>
          <cell r="H252" t="str">
            <v>-</v>
          </cell>
        </row>
        <row r="253">
          <cell r="A253">
            <v>93365</v>
          </cell>
          <cell r="B253" t="str">
            <v>SINAPI</v>
          </cell>
          <cell r="C253"/>
          <cell r="D253" t="str">
            <v>Reaterro mecanizado de vala com escavadeira hidráulica (capacidade da caçamba: 0,8 m³ / potência: 111 hp), largura até 1,5 m, profundidade de 4,5 a 6,0 m, com solo (sem substituição) de 1ª categoria em locais com alto nível de interferência. Af_04/2016</v>
          </cell>
          <cell r="E253" t="str">
            <v>H &gt; 4,51                                          Alta Interferência</v>
          </cell>
          <cell r="F253" t="str">
            <v>M3</v>
          </cell>
          <cell r="G253">
            <v>7.75</v>
          </cell>
          <cell r="H253" t="str">
            <v>-</v>
          </cell>
        </row>
        <row r="254">
          <cell r="A254">
            <v>93366</v>
          </cell>
          <cell r="B254" t="str">
            <v>SINAPI</v>
          </cell>
          <cell r="C254"/>
          <cell r="D254" t="str">
            <v>Reaterro mecanizado de vala com escavadeira hidráulica (capacidade da caçamba: 0,8 m³ / potência: 111 hp), largura de 1,5 a 2,5 m, profundidade de 4,5 a 6,0 m, com solo (sem substituição) de 1ª categoria em locais com alto nível de interferência. Af_04/2016</v>
          </cell>
          <cell r="E254"/>
          <cell r="F254" t="str">
            <v>M3</v>
          </cell>
          <cell r="G254">
            <v>6.33</v>
          </cell>
          <cell r="H254" t="str">
            <v>-</v>
          </cell>
        </row>
        <row r="255">
          <cell r="A255">
            <v>100574</v>
          </cell>
          <cell r="B255" t="str">
            <v>SINAPI</v>
          </cell>
          <cell r="C255"/>
          <cell r="D255" t="str">
            <v>Espalhamento de material, com utilização de trator de esteiras de 165 hp</v>
          </cell>
          <cell r="E255"/>
          <cell r="F255" t="str">
            <v>M3</v>
          </cell>
          <cell r="G255">
            <v>0.85</v>
          </cell>
          <cell r="H255" t="str">
            <v>-</v>
          </cell>
        </row>
        <row r="256">
          <cell r="A256" t="str">
            <v>DR/0035</v>
          </cell>
          <cell r="B256" t="str">
            <v>composição</v>
          </cell>
          <cell r="C256"/>
          <cell r="D256" t="str">
            <v>Bota-fora, carga, transporte e descarga, DMT até 10 km, volume geométrico. Exclusive espalhamento</v>
          </cell>
          <cell r="E256"/>
          <cell r="F256" t="str">
            <v>M3</v>
          </cell>
          <cell r="G256">
            <v>18.940000000000001</v>
          </cell>
          <cell r="H256" t="str">
            <v>-</v>
          </cell>
        </row>
        <row r="257">
          <cell r="A257" t="str">
            <v>DR/0040</v>
          </cell>
          <cell r="B257" t="str">
            <v>composição</v>
          </cell>
          <cell r="C257"/>
          <cell r="D257" t="str">
            <v>Arrancamento e remoção de canalização, Ø ≤ 60 cm. Exclusive bota-fora</v>
          </cell>
          <cell r="E257"/>
          <cell r="F257" t="str">
            <v>M</v>
          </cell>
          <cell r="G257">
            <v>53.62</v>
          </cell>
          <cell r="H257" t="str">
            <v>-</v>
          </cell>
        </row>
        <row r="258">
          <cell r="A258" t="str">
            <v>DR/0045</v>
          </cell>
          <cell r="B258" t="str">
            <v>composição</v>
          </cell>
          <cell r="C258"/>
          <cell r="D258" t="str">
            <v>Arrancamento e remoção de canalização, Ø &gt; 60 cm. Exclusive bota-fora</v>
          </cell>
          <cell r="E258"/>
          <cell r="F258" t="str">
            <v>M</v>
          </cell>
          <cell r="G258">
            <v>88.62</v>
          </cell>
          <cell r="H258" t="str">
            <v>-</v>
          </cell>
        </row>
        <row r="259">
          <cell r="A259" t="str">
            <v>DR/0050</v>
          </cell>
          <cell r="B259" t="str">
            <v>composição</v>
          </cell>
          <cell r="C259"/>
          <cell r="D259" t="str">
            <v>Esgotamento de água com bomba submersa (Refer. SICRO CÓD. 2003864)</v>
          </cell>
          <cell r="E259"/>
          <cell r="F259" t="str">
            <v>H</v>
          </cell>
          <cell r="G259">
            <v>11.86</v>
          </cell>
          <cell r="H259" t="str">
            <v>-</v>
          </cell>
        </row>
        <row r="260">
          <cell r="A260"/>
          <cell r="B260"/>
          <cell r="C260"/>
          <cell r="D260"/>
          <cell r="E260"/>
          <cell r="F260"/>
          <cell r="G260"/>
          <cell r="H260" t="str">
            <v/>
          </cell>
        </row>
        <row r="261">
          <cell r="A261"/>
          <cell r="B261"/>
          <cell r="C261" t="str">
            <v>6.0</v>
          </cell>
          <cell r="D261" t="str">
            <v>MICRO E MACRODRENAGEM - DISPOSITIVOS AUXILIARES</v>
          </cell>
          <cell r="E261"/>
          <cell r="F261"/>
          <cell r="G261"/>
          <cell r="H261" t="str">
            <v/>
          </cell>
        </row>
        <row r="262">
          <cell r="A262">
            <v>7781</v>
          </cell>
          <cell r="B262" t="str">
            <v>SINAPI</v>
          </cell>
          <cell r="C262"/>
          <cell r="D262" t="str">
            <v>Tubo de concreto simples, D = 0,40m (180kg/m), PB, Classe PS-1, aquisição</v>
          </cell>
          <cell r="E262"/>
          <cell r="F262" t="str">
            <v xml:space="preserve">M     </v>
          </cell>
          <cell r="G262">
            <v>44.9</v>
          </cell>
          <cell r="H262" t="str">
            <v>-</v>
          </cell>
        </row>
        <row r="263">
          <cell r="A263">
            <v>7791</v>
          </cell>
          <cell r="B263" t="str">
            <v>SINAPI</v>
          </cell>
          <cell r="C263"/>
          <cell r="D263" t="str">
            <v>Tubo de concreto simples, D = 0,60m (347kg/m), PB, Classe PS-1, aquisição</v>
          </cell>
          <cell r="E263"/>
          <cell r="F263" t="str">
            <v xml:space="preserve">M     </v>
          </cell>
          <cell r="G263">
            <v>80</v>
          </cell>
          <cell r="H263" t="str">
            <v>-</v>
          </cell>
        </row>
        <row r="264">
          <cell r="A264">
            <v>7725</v>
          </cell>
          <cell r="B264" t="str">
            <v>SINAPI</v>
          </cell>
          <cell r="C264"/>
          <cell r="D264" t="str">
            <v>Tubo de concreto armado D = 0,60m (360kg/m), PB, Classe PA-1, aquisição</v>
          </cell>
          <cell r="E264"/>
          <cell r="F264" t="str">
            <v xml:space="preserve">M     </v>
          </cell>
          <cell r="G264">
            <v>139</v>
          </cell>
          <cell r="H264" t="str">
            <v>-</v>
          </cell>
        </row>
        <row r="265">
          <cell r="A265">
            <v>7750</v>
          </cell>
          <cell r="B265" t="str">
            <v>SINAPI</v>
          </cell>
          <cell r="C265"/>
          <cell r="D265" t="str">
            <v>Tubo de concreto armado, D = 0,80m (533kg/m), PB, Classe PA-1, aquisição</v>
          </cell>
          <cell r="E265"/>
          <cell r="F265" t="str">
            <v xml:space="preserve">M     </v>
          </cell>
          <cell r="G265">
            <v>231.27</v>
          </cell>
          <cell r="H265" t="str">
            <v>-</v>
          </cell>
        </row>
        <row r="266">
          <cell r="A266">
            <v>7753</v>
          </cell>
          <cell r="B266" t="str">
            <v>SINAPI</v>
          </cell>
          <cell r="C266"/>
          <cell r="D266" t="str">
            <v>Tubo de concreto armado, D = 1,00m (800kg/m), PB, Classe PA-1, aquisição</v>
          </cell>
          <cell r="E266"/>
          <cell r="F266" t="str">
            <v xml:space="preserve">M     </v>
          </cell>
          <cell r="G266">
            <v>270.99</v>
          </cell>
          <cell r="H266" t="str">
            <v>-</v>
          </cell>
        </row>
        <row r="267">
          <cell r="A267">
            <v>7757</v>
          </cell>
          <cell r="B267" t="str">
            <v>SINAPI</v>
          </cell>
          <cell r="C267"/>
          <cell r="D267" t="str">
            <v>Tubo de concreto armado, D = 1,20m (1133kg/m), PB, Classe PA-1, aquisição</v>
          </cell>
          <cell r="E267"/>
          <cell r="F267" t="str">
            <v xml:space="preserve">M     </v>
          </cell>
          <cell r="G267">
            <v>404.73</v>
          </cell>
          <cell r="H267" t="str">
            <v>-</v>
          </cell>
        </row>
        <row r="268">
          <cell r="A268">
            <v>7758</v>
          </cell>
          <cell r="B268" t="str">
            <v>SINAPI</v>
          </cell>
          <cell r="C268"/>
          <cell r="D268" t="str">
            <v>Tubo de concreto armado, D = 1,50m (1933kg/m), PB, Classe PA-1, aquisição</v>
          </cell>
          <cell r="E268"/>
          <cell r="F268" t="str">
            <v xml:space="preserve">M     </v>
          </cell>
          <cell r="G268">
            <v>586.36</v>
          </cell>
          <cell r="H268" t="str">
            <v>-</v>
          </cell>
        </row>
        <row r="269">
          <cell r="A269">
            <v>7762</v>
          </cell>
          <cell r="B269" t="str">
            <v>SINAPI</v>
          </cell>
          <cell r="C269"/>
          <cell r="D269" t="str">
            <v>Tubo de concreto armado D = 0,60m (373kg/m), PB, Classe PA-2, aquisição</v>
          </cell>
          <cell r="E269"/>
          <cell r="F269" t="str">
            <v xml:space="preserve">M     </v>
          </cell>
          <cell r="G269">
            <v>120.6</v>
          </cell>
          <cell r="H269" t="str">
            <v>-</v>
          </cell>
        </row>
        <row r="270">
          <cell r="A270">
            <v>7763</v>
          </cell>
          <cell r="B270" t="str">
            <v>SINAPI</v>
          </cell>
          <cell r="C270"/>
          <cell r="D270" t="str">
            <v>Tubo de concreto armado, D = 0,80m (620kg/m), PB, Classe PA-2, aquisição</v>
          </cell>
          <cell r="E270"/>
          <cell r="F270" t="str">
            <v xml:space="preserve">M     </v>
          </cell>
          <cell r="G270">
            <v>224.85</v>
          </cell>
          <cell r="H270" t="str">
            <v>-</v>
          </cell>
        </row>
        <row r="271">
          <cell r="A271">
            <v>7765</v>
          </cell>
          <cell r="B271" t="str">
            <v>SINAPI</v>
          </cell>
          <cell r="C271"/>
          <cell r="D271" t="str">
            <v>Tubo de concreto armado, D = 1,00m (900kg/m), PB, Classe PA-2, aquisição</v>
          </cell>
          <cell r="E271"/>
          <cell r="F271" t="str">
            <v xml:space="preserve">M     </v>
          </cell>
          <cell r="G271">
            <v>297.85000000000002</v>
          </cell>
          <cell r="H271" t="str">
            <v>-</v>
          </cell>
        </row>
        <row r="272">
          <cell r="A272">
            <v>7766</v>
          </cell>
          <cell r="B272" t="str">
            <v>SINAPI</v>
          </cell>
          <cell r="C272"/>
          <cell r="D272" t="str">
            <v>Tubo de concreto armado, D = 1,20m (1333kg/m), PB, Classe PA-2, aquisição</v>
          </cell>
          <cell r="E272"/>
          <cell r="F272" t="str">
            <v xml:space="preserve">M     </v>
          </cell>
          <cell r="G272">
            <v>436.85</v>
          </cell>
          <cell r="H272" t="str">
            <v>-</v>
          </cell>
        </row>
        <row r="273">
          <cell r="A273">
            <v>7767</v>
          </cell>
          <cell r="B273" t="str">
            <v>SINAPI</v>
          </cell>
          <cell r="C273"/>
          <cell r="D273" t="str">
            <v>Tubo de concreto armado, D = 1,50m (2253kg/m), PB, Classe PA-2, aquisição</v>
          </cell>
          <cell r="E273"/>
          <cell r="F273" t="str">
            <v xml:space="preserve">M     </v>
          </cell>
          <cell r="G273">
            <v>627.25</v>
          </cell>
          <cell r="H273" t="str">
            <v>-</v>
          </cell>
        </row>
        <row r="274">
          <cell r="A274">
            <v>92809</v>
          </cell>
          <cell r="B274" t="str">
            <v>SINAPI</v>
          </cell>
          <cell r="C274" t="str">
            <v xml:space="preserve">Baixa Interferência </v>
          </cell>
          <cell r="D274" t="str">
            <v>Assentamento de tubo de concreto para redes coletoras de águas pluviais, diâmetro de 0,40m, junta rígida em argamassa 1:3 cimento:areia, instalado em local com baixo nível de interferências (não inclui fornecimento do tubo). AF_12/2015</v>
          </cell>
          <cell r="E274">
            <v>4.4000000000000004</v>
          </cell>
          <cell r="F274" t="str">
            <v>M</v>
          </cell>
          <cell r="G274">
            <v>34.61</v>
          </cell>
          <cell r="H274" t="str">
            <v>-</v>
          </cell>
        </row>
        <row r="275">
          <cell r="A275">
            <v>92811</v>
          </cell>
          <cell r="B275" t="str">
            <v>SINAPI</v>
          </cell>
          <cell r="C275"/>
          <cell r="D275" t="str">
            <v>Assentamento de tubo de concreto para redes coletoras de águas pluviais, diâmetro de 0,60m, junta rígida em argamassa 1:3 cimento:areia, instalado em local com baixo nível de interferências (não inclui fornecimento do tubo). AF_12/2015</v>
          </cell>
          <cell r="E275">
            <v>3.1</v>
          </cell>
          <cell r="F275" t="str">
            <v>M</v>
          </cell>
          <cell r="G275">
            <v>50.17</v>
          </cell>
          <cell r="H275" t="str">
            <v>-</v>
          </cell>
        </row>
        <row r="276">
          <cell r="A276">
            <v>92813</v>
          </cell>
          <cell r="B276" t="str">
            <v>SINAPI</v>
          </cell>
          <cell r="C276"/>
          <cell r="D276" t="str">
            <v>Assentamento de tubo de concreto para redes coletoras de águas pluviais, diâmetro de 0,80m, junta rígida em argamassa 1:3 cimento:areia, instalado em local com baixo nível de interferências (não inclui fornecimento do tubo). AF_12/2015</v>
          </cell>
          <cell r="E276">
            <v>2.4</v>
          </cell>
          <cell r="F276" t="str">
            <v>M</v>
          </cell>
          <cell r="G276">
            <v>67.31</v>
          </cell>
          <cell r="H276" t="str">
            <v>-</v>
          </cell>
        </row>
        <row r="277">
          <cell r="A277">
            <v>92815</v>
          </cell>
          <cell r="B277" t="str">
            <v>SINAPI</v>
          </cell>
          <cell r="C277"/>
          <cell r="D277" t="str">
            <v>Assentamento de tubo de concreto para redes coletoras de águas pluviais, diâmetro de 1,00m, junta rígida em argamassa 1:3 cimento:areia, instalado em local com baixo nível de interferências (não inclui fornecimento do tubo). AF_12/2015</v>
          </cell>
          <cell r="E277">
            <v>1.9</v>
          </cell>
          <cell r="F277" t="str">
            <v>M</v>
          </cell>
          <cell r="G277">
            <v>88.08</v>
          </cell>
          <cell r="H277" t="str">
            <v>-</v>
          </cell>
        </row>
        <row r="278">
          <cell r="A278">
            <v>92817</v>
          </cell>
          <cell r="B278" t="str">
            <v>SINAPI</v>
          </cell>
          <cell r="C278"/>
          <cell r="D278" t="str">
            <v>Assentamento de tubo de concreto para redes coletoras de águas pluviais, diâmetro de 1,20m, junta rígida em argamassa 1:3 cimento:areia, instalado em local com baixo nível de interferências (não inclui fornecimento do tubo). AF_12/2015</v>
          </cell>
          <cell r="E278">
            <v>1.5</v>
          </cell>
          <cell r="F278" t="str">
            <v>M</v>
          </cell>
          <cell r="G278">
            <v>110.2</v>
          </cell>
          <cell r="H278" t="str">
            <v>-</v>
          </cell>
        </row>
        <row r="279">
          <cell r="A279">
            <v>92819</v>
          </cell>
          <cell r="B279" t="str">
            <v>SINAPI</v>
          </cell>
          <cell r="C279"/>
          <cell r="D279" t="str">
            <v>Assentamento de tubo de concreto para redes coletoras de águas pluviais, diâmetro de 1,50m, junta rígida em argamassa 1:3 cimento:areia, instalado em local com baixo nível de interferências (não inclui fornecimento do tubo). AF_12/2015</v>
          </cell>
          <cell r="E279">
            <v>1.1000000000000001</v>
          </cell>
          <cell r="F279" t="str">
            <v>M</v>
          </cell>
          <cell r="G279">
            <v>148.34</v>
          </cell>
          <cell r="H279" t="str">
            <v>-</v>
          </cell>
        </row>
        <row r="280">
          <cell r="A280">
            <v>92821</v>
          </cell>
          <cell r="B280" t="str">
            <v>SINAPI</v>
          </cell>
          <cell r="C280" t="str">
            <v xml:space="preserve">Alta Interferência </v>
          </cell>
          <cell r="D280" t="str">
            <v>Assentamento de tubo de concreto para redes coletoras de águas pluviais, diâmetro de 0,40m, junta rígida em argamassa 1:3 cimento:areia, instalado em local com alto nível de interferências (não inclui fornecimento do tubo). AF_12/2015</v>
          </cell>
          <cell r="E280">
            <v>3.7</v>
          </cell>
          <cell r="F280" t="str">
            <v>M</v>
          </cell>
          <cell r="G280">
            <v>41.28</v>
          </cell>
          <cell r="H280" t="str">
            <v>-</v>
          </cell>
        </row>
        <row r="281">
          <cell r="A281">
            <v>92824</v>
          </cell>
          <cell r="B281" t="str">
            <v>SINAPI</v>
          </cell>
          <cell r="C281"/>
          <cell r="D281" t="str">
            <v>Assentamento de tubo de concreto para redes coletoras de águas pluviais, diâmetro de 0,60m, junta rígida em argamassa 1:3 cimento:areia, instalado em local com alto nível de interferências (não inclui fornecimento do tubo). AF_12/2015</v>
          </cell>
          <cell r="E281">
            <v>2.6</v>
          </cell>
          <cell r="F281" t="str">
            <v>M</v>
          </cell>
          <cell r="G281">
            <v>59.83</v>
          </cell>
          <cell r="H281" t="str">
            <v>-</v>
          </cell>
        </row>
        <row r="282">
          <cell r="A282">
            <v>92826</v>
          </cell>
          <cell r="B282" t="str">
            <v>SINAPI</v>
          </cell>
          <cell r="C282"/>
          <cell r="D282" t="str">
            <v>Assentamento de tubo de concreto para redes coletoras de águas pluviais, diâmetro de 0,80m, junta rígida em argamassa 1:3 cimento:areia, instalado em local com alto nível de interferências (não inclui fornecimento do tubo). AF_12/2015</v>
          </cell>
          <cell r="E282">
            <v>2</v>
          </cell>
          <cell r="F282" t="str">
            <v>M</v>
          </cell>
          <cell r="G282">
            <v>79.89</v>
          </cell>
          <cell r="H282" t="str">
            <v>-</v>
          </cell>
        </row>
        <row r="283">
          <cell r="A283">
            <v>92828</v>
          </cell>
          <cell r="B283" t="str">
            <v>SINAPI</v>
          </cell>
          <cell r="C283"/>
          <cell r="D283" t="str">
            <v>Assentamento de tubo de concreto para redes coletoras de águas pluviais, diâmetro de 1,00m, junta rígida em argamassa 1:3 cimento:areia, instalado em local com alto nível de interferências (não inclui fornecimento do tubo). AF_12/2015</v>
          </cell>
          <cell r="E283">
            <v>1.6</v>
          </cell>
          <cell r="F283" t="str">
            <v>M</v>
          </cell>
          <cell r="G283">
            <v>103.69</v>
          </cell>
          <cell r="H283" t="str">
            <v>-</v>
          </cell>
        </row>
        <row r="284">
          <cell r="A284">
            <v>92830</v>
          </cell>
          <cell r="B284" t="str">
            <v>SINAPI</v>
          </cell>
          <cell r="C284"/>
          <cell r="D284" t="str">
            <v>Assentamento de tubo de concreto para redes coletoras de águas pluviais, diâmetro de 1,20m, junta rígida em argamassa 1:3 cimento:areia, instalado em local com alto nível de interferências (não inclui fornecimento do tubo). AF_12/2015</v>
          </cell>
          <cell r="E284">
            <v>1.3</v>
          </cell>
          <cell r="F284" t="str">
            <v>M</v>
          </cell>
          <cell r="G284">
            <v>128.63</v>
          </cell>
          <cell r="H284" t="str">
            <v>-</v>
          </cell>
        </row>
        <row r="285">
          <cell r="A285">
            <v>92832</v>
          </cell>
          <cell r="B285" t="str">
            <v>SINAPI</v>
          </cell>
          <cell r="C285"/>
          <cell r="D285" t="str">
            <v>Assentamento de tubo de concreto para redes coletoras de águas pluviais, diâmetro de 1,50m, junta rígida em argamassa 1:3 cimento:areia, instalado em local com alto nível de interferências (não inclui fornecimento do tubo). AF_12/2015</v>
          </cell>
          <cell r="E285">
            <v>1</v>
          </cell>
          <cell r="F285" t="str">
            <v>M</v>
          </cell>
          <cell r="G285">
            <v>171</v>
          </cell>
          <cell r="H285" t="str">
            <v>-</v>
          </cell>
        </row>
        <row r="286">
          <cell r="A286" t="str">
            <v>DR/0700</v>
          </cell>
          <cell r="B286" t="str">
            <v>cotação - SICRO</v>
          </cell>
          <cell r="C286"/>
          <cell r="D286" t="str">
            <v>Aquisição de Tubo PEAD com paredes estruturadas para drenagem - D = 400 mm (48 kg / 6 m); diâmetro interno, em PEAD virgem para rede de drenagem, ponta e bolsa – JE, parede dupla, interna lisa, conforme norma DNIT 094/2014 (Refer. SICRO CÓD.MATERIAL.M0132)</v>
          </cell>
          <cell r="E286">
            <v>43831</v>
          </cell>
          <cell r="F286" t="str">
            <v>M</v>
          </cell>
          <cell r="G286">
            <v>136.82</v>
          </cell>
          <cell r="H286" t="str">
            <v>-</v>
          </cell>
        </row>
        <row r="287">
          <cell r="A287" t="str">
            <v>DR/0710</v>
          </cell>
          <cell r="B287" t="str">
            <v>cotação - SICRO</v>
          </cell>
          <cell r="C287"/>
          <cell r="D287" t="str">
            <v>Aquisição de Tubo PEAD com paredes estruturadas para drenagem - D = 500 mm (68 kg / 6 m); diâmetro interno, em PEAD virgem para rede de drenagem, ponta e bolsa – JE, parede dupla, interna lisa, conforme norma DNIT 094/2014 (Refer. SICRO CÓD.MATERIAL.M0133)</v>
          </cell>
          <cell r="E287">
            <v>43831</v>
          </cell>
          <cell r="F287" t="str">
            <v>M</v>
          </cell>
          <cell r="G287">
            <v>226.43</v>
          </cell>
          <cell r="H287" t="str">
            <v>-</v>
          </cell>
        </row>
        <row r="288">
          <cell r="A288" t="str">
            <v>DR/0720</v>
          </cell>
          <cell r="B288" t="str">
            <v>cotação - SICRO</v>
          </cell>
          <cell r="C288"/>
          <cell r="D288" t="str">
            <v>Aquisição de Tubo PEAD com paredes estruturadas para drenagem - D = 600 mm (100 kg / 6 m); diâmetro interno, em PEAD virgem para rede de drenagem, ponta e bolsa – JE, parede dupla, interna lisa, conforme norma DNIT 094/2014 (Refer. SICRO CÓD.MATERIAL.M0134)</v>
          </cell>
          <cell r="E288">
            <v>43831</v>
          </cell>
          <cell r="F288" t="str">
            <v>M</v>
          </cell>
          <cell r="G288">
            <v>335.93</v>
          </cell>
          <cell r="H288" t="str">
            <v>-</v>
          </cell>
        </row>
        <row r="289">
          <cell r="A289" t="str">
            <v>DR/0730</v>
          </cell>
          <cell r="B289" t="str">
            <v>cotação - SICRO</v>
          </cell>
          <cell r="C289"/>
          <cell r="D289" t="str">
            <v>Aquisição de Tubo PEAD com paredes estruturadas para drenagem - D = 750 mm (142 kg / 6 m); diâmetro interno, em PEAD virgem para rede de drenagem, ponta e bolsa – JE, parede dupla, interna lisa, conforme norma DNIT 094/2014 (Refer. SICRO CÓD.MATERIAL.M0135)</v>
          </cell>
          <cell r="E289">
            <v>43831</v>
          </cell>
          <cell r="F289" t="str">
            <v>M</v>
          </cell>
          <cell r="G289">
            <v>526.54</v>
          </cell>
          <cell r="H289" t="str">
            <v>-</v>
          </cell>
        </row>
        <row r="290">
          <cell r="A290" t="str">
            <v>DR/0735</v>
          </cell>
          <cell r="B290" t="str">
            <v>cotação - SICRO</v>
          </cell>
          <cell r="C290"/>
          <cell r="D290" t="str">
            <v>Aquisição de Tubo PEAD com paredes estruturadas para drenagem - D = 800 mm (174 kg / 6 m); diâmetro interno, em PEAD virgem para rede de drenagem, ponta e bolsa – JE, parede dupla, interna lisa, conforme norma DNIT 094/2014 (Refer. SICRO CÓD.MATERIAL.M0136)</v>
          </cell>
          <cell r="E290">
            <v>43831</v>
          </cell>
          <cell r="F290" t="str">
            <v>M</v>
          </cell>
          <cell r="G290">
            <v>529.02</v>
          </cell>
          <cell r="H290" t="str">
            <v>-</v>
          </cell>
        </row>
        <row r="291">
          <cell r="A291" t="str">
            <v>DR/0740</v>
          </cell>
          <cell r="B291" t="str">
            <v>cotação - SICRO</v>
          </cell>
          <cell r="C291"/>
          <cell r="D291" t="str">
            <v>Aquisição de Tubo PEAD com paredes estruturadas para drenagem - D = 900 mm (195 kg / 6 m); diâmetro interno, em PEAD virgem para rede de drenagem, ponta e bolsa – JE, parede dupla, interna lisa, conforme norma DNIT 094/2014 (Refer. SICRO CÓD.MATERIAL.M0137)</v>
          </cell>
          <cell r="E291">
            <v>43831</v>
          </cell>
          <cell r="F291" t="str">
            <v>M</v>
          </cell>
          <cell r="G291">
            <v>589.62</v>
          </cell>
          <cell r="H291" t="str">
            <v>-</v>
          </cell>
        </row>
        <row r="292">
          <cell r="A292" t="str">
            <v>DR/0750</v>
          </cell>
          <cell r="B292" t="str">
            <v>cotação - SICRO</v>
          </cell>
          <cell r="C292"/>
          <cell r="D292" t="str">
            <v>Aquisição de Tubo PEAD com paredes estruturadas para drenagem - D = 1.000 mm (230 kg / 6 m); diâmetro interno, em PEAD virgem para rede de drenagem, ponta e bolsa – JE, parede dupla, interna lisa, conforme norma DNIT 094/2014 (Refer. SICRO CÓD.MATERIAL.M0141)</v>
          </cell>
          <cell r="E292">
            <v>43831</v>
          </cell>
          <cell r="F292" t="str">
            <v>M</v>
          </cell>
          <cell r="G292">
            <v>837.54</v>
          </cell>
          <cell r="H292" t="str">
            <v>-</v>
          </cell>
        </row>
        <row r="293">
          <cell r="A293" t="str">
            <v>DR/0760</v>
          </cell>
          <cell r="B293" t="str">
            <v>cotação - SICRO</v>
          </cell>
          <cell r="C293"/>
          <cell r="D293" t="str">
            <v>Aquisição de Tubo PEAD com paredes estruturadas para drenagem - D = 1.200 mm (293 kg / 6 m); diâmetro interno, em PEAD virgem para rede de drenagem, ponta e bolsa – JE, parede dupla, interna lisa, conforme norma DNIT 094/2014 (Refer. SICRO CÓD.MATERIAL.M0142)</v>
          </cell>
          <cell r="E293">
            <v>43831</v>
          </cell>
          <cell r="F293" t="str">
            <v>M</v>
          </cell>
          <cell r="G293">
            <v>1173.8900000000001</v>
          </cell>
          <cell r="H293" t="str">
            <v>-</v>
          </cell>
        </row>
        <row r="294">
          <cell r="A294" t="str">
            <v>DR/0770</v>
          </cell>
          <cell r="B294" t="str">
            <v>cotação - SICRO</v>
          </cell>
          <cell r="C294"/>
          <cell r="D294" t="str">
            <v>Aquisição de Tubo PEAD com paredes estruturadas para drenagem - D = 1.500 mm (400 kg / 6 m); diâmetro interno, em PEAD virgem para rede de drenagem, ponta e bolsa – JE, parede dupla, interna lisa, conforme norma DNIT 094/2014 (Refer. SICRO CÓD.MATERIAL.M0143)</v>
          </cell>
          <cell r="E294">
            <v>43831</v>
          </cell>
          <cell r="F294" t="str">
            <v>M</v>
          </cell>
          <cell r="G294">
            <v>1441.25</v>
          </cell>
          <cell r="H294" t="str">
            <v>-</v>
          </cell>
        </row>
        <row r="295">
          <cell r="A295">
            <v>90745</v>
          </cell>
          <cell r="B295" t="str">
            <v>SINAPI</v>
          </cell>
          <cell r="C295" t="str">
            <v xml:space="preserve">Baixa Interferência </v>
          </cell>
          <cell r="D295" t="str">
            <v>Assentamento de tubo corrugado PEAD DN/DI 400mm, rede de drenagem, ponta e bolsa – JEI, instalado em local com nível baixo de interferências, conforme norma DNIT 094/2014</v>
          </cell>
          <cell r="E295">
            <v>24.6</v>
          </cell>
          <cell r="F295" t="str">
            <v>M</v>
          </cell>
          <cell r="G295">
            <v>14.07</v>
          </cell>
          <cell r="H295" t="str">
            <v>-</v>
          </cell>
        </row>
        <row r="296">
          <cell r="A296" t="str">
            <v>DR/0070</v>
          </cell>
          <cell r="B296" t="str">
            <v>composição</v>
          </cell>
          <cell r="C296"/>
          <cell r="D296" t="str">
            <v>Assentamento de tubo corrugado PEAD DN/DI 500mm, rede de drenagem, ponta e bolsa – JEI, instalado em local com nível baixo de interferências, conforme norma DNIT 094/2014, REF SINAPI 90746 E 90747, DATA 08/2020</v>
          </cell>
          <cell r="E296">
            <v>18.899999999999999</v>
          </cell>
          <cell r="F296" t="str">
            <v>M</v>
          </cell>
          <cell r="G296">
            <v>3.68</v>
          </cell>
          <cell r="H296" t="str">
            <v>-</v>
          </cell>
        </row>
        <row r="297">
          <cell r="A297">
            <v>90747</v>
          </cell>
          <cell r="B297" t="str">
            <v>SINAPI</v>
          </cell>
          <cell r="C297"/>
          <cell r="D297" t="str">
            <v>Assentamento de tubo corrugado PEAD DN/DI 600mm, rede de drenagem, ponta e bolsa – JEI, instalado em local com nível baixo de interferências, conforme norma DNIT 094/2014</v>
          </cell>
          <cell r="E297">
            <v>14.6</v>
          </cell>
          <cell r="F297" t="str">
            <v>M</v>
          </cell>
          <cell r="G297">
            <v>10.97</v>
          </cell>
          <cell r="H297" t="str">
            <v>-</v>
          </cell>
        </row>
        <row r="298">
          <cell r="A298">
            <v>94876</v>
          </cell>
          <cell r="B298" t="str">
            <v>SINAPI</v>
          </cell>
          <cell r="C298"/>
          <cell r="D298" t="str">
            <v>Assentamento de tubo corrugado PEAD DN/DI 750mm, rede de drenagem, ponta e bolsa – JEI, instalado em local com nível baixo de interferências, conforme norma DNIT 094/2014</v>
          </cell>
          <cell r="E298">
            <v>15.7</v>
          </cell>
          <cell r="F298" t="str">
            <v>M</v>
          </cell>
          <cell r="G298">
            <v>16.62</v>
          </cell>
          <cell r="H298" t="str">
            <v>-</v>
          </cell>
        </row>
        <row r="299">
          <cell r="A299" t="str">
            <v>DR/0080</v>
          </cell>
          <cell r="B299" t="str">
            <v>composição</v>
          </cell>
          <cell r="C299"/>
          <cell r="D299" t="str">
            <v>Assentamento de tubo corrugado PEAD DN/DI 800mm, rede de drenagem, ponta e bolsa – JEI, instalado em local com nível baixo de interferências, conforme norma DNIT 094/2014, REF SINAPI 94876 E 94878, DATA 08/2020</v>
          </cell>
          <cell r="E299">
            <v>8.3000000000000007</v>
          </cell>
          <cell r="F299" t="str">
            <v>M</v>
          </cell>
          <cell r="G299">
            <v>18.079999999999998</v>
          </cell>
          <cell r="H299" t="str">
            <v>-</v>
          </cell>
        </row>
        <row r="300">
          <cell r="A300">
            <v>94878</v>
          </cell>
          <cell r="B300" t="str">
            <v>SINAPI</v>
          </cell>
          <cell r="C300"/>
          <cell r="D300" t="str">
            <v>Assentamento de tubo corrugado PEAD DN/DI 900mm, rede de drenagem, ponta e bolsa – JEI, instalado em local com nível baixo de interferências, conforme norma DNIT 094/2014 (Refer. SINAPI CÓD. 94894)</v>
          </cell>
          <cell r="E300">
            <v>13.4</v>
          </cell>
          <cell r="F300" t="str">
            <v>M</v>
          </cell>
          <cell r="G300">
            <v>19.52</v>
          </cell>
          <cell r="H300" t="str">
            <v>-</v>
          </cell>
        </row>
        <row r="301">
          <cell r="A301">
            <v>94880</v>
          </cell>
          <cell r="B301" t="str">
            <v>SINAPI</v>
          </cell>
          <cell r="C301"/>
          <cell r="D301" t="str">
            <v>Assentamento de tubo corrugado PEAD DN/DI 1000mm, rede de drenagem, ponta e bolsa – JEI, instalado em local com nível baixo de interferências, conforme norma DNIT 094/2014</v>
          </cell>
          <cell r="E301">
            <v>6.7</v>
          </cell>
          <cell r="F301" t="str">
            <v>M</v>
          </cell>
          <cell r="G301">
            <v>23.88</v>
          </cell>
          <cell r="H301" t="str">
            <v>-</v>
          </cell>
        </row>
        <row r="302">
          <cell r="A302">
            <v>94882</v>
          </cell>
          <cell r="B302" t="str">
            <v>SINAPI</v>
          </cell>
          <cell r="C302"/>
          <cell r="D302" t="str">
            <v>Assentamento de tubo corrugado PEAD DN/DI 1200mm, rede de drenagem, ponta e bolsa – JEI, instalado em local com nível baixo de interferências, conforme norma DNIT 094/2014</v>
          </cell>
          <cell r="E302">
            <v>9.1999999999999993</v>
          </cell>
          <cell r="F302" t="str">
            <v>M</v>
          </cell>
          <cell r="G302">
            <v>28.34</v>
          </cell>
          <cell r="H302" t="str">
            <v>-</v>
          </cell>
        </row>
        <row r="303">
          <cell r="A303">
            <v>94884</v>
          </cell>
          <cell r="B303" t="str">
            <v>SINAPI</v>
          </cell>
          <cell r="C303"/>
          <cell r="D303" t="str">
            <v>Assentamento de tubo corrugado PEAD DN/DI 1500mm, rede de drenagem, ponta e bolsa – JEI, instalado em local com nível baixo de interferências, conforme norma DNIT 094/2014</v>
          </cell>
          <cell r="E303">
            <v>4.3</v>
          </cell>
          <cell r="F303" t="str">
            <v>M</v>
          </cell>
          <cell r="G303">
            <v>37.369999999999997</v>
          </cell>
          <cell r="H303" t="str">
            <v>-</v>
          </cell>
        </row>
        <row r="304">
          <cell r="A304">
            <v>90760</v>
          </cell>
          <cell r="B304" t="str">
            <v>SINAPI</v>
          </cell>
          <cell r="C304" t="str">
            <v xml:space="preserve">Alta Interferência </v>
          </cell>
          <cell r="D304" t="str">
            <v>Assentamento de tubo corrugado PEAD DN/DI 400mm, rede de drenagem, ponta e bolsa – JEI, instalado em local com nível baixo de interferências, conforme norma DNIT 094/2014</v>
          </cell>
          <cell r="E304">
            <v>20.100000000000001</v>
          </cell>
          <cell r="F304" t="str">
            <v>M</v>
          </cell>
          <cell r="G304">
            <v>17.41</v>
          </cell>
          <cell r="H304" t="str">
            <v>-</v>
          </cell>
        </row>
        <row r="305">
          <cell r="A305" t="str">
            <v>DR/0075</v>
          </cell>
          <cell r="B305" t="str">
            <v>composição</v>
          </cell>
          <cell r="C305"/>
          <cell r="D305" t="str">
            <v>Assentamento de tubo corrugado PEAD DN/DI 500mm, rede de drenagem, ponta e bolsa – JEI, instalado em local com nível alto de interferências, conforme norma DNIT 094/2014, REF SINAPI 90761 E 90762, DATA 08/2020</v>
          </cell>
          <cell r="E305">
            <v>15.7</v>
          </cell>
          <cell r="F305" t="str">
            <v>M</v>
          </cell>
          <cell r="G305">
            <v>4.43</v>
          </cell>
          <cell r="H305" t="str">
            <v>-</v>
          </cell>
        </row>
        <row r="306">
          <cell r="A306">
            <v>90762</v>
          </cell>
          <cell r="B306" t="str">
            <v>SINAPI</v>
          </cell>
          <cell r="C306"/>
          <cell r="D306" t="str">
            <v>Assentamento de tubo corrugado PEAD DN/DI 600mm, rede de drenagem, ponta e bolsa – JEI, instalado em local com nível alto de interferências, conforme norma DNIT 094/2014</v>
          </cell>
          <cell r="E306">
            <v>12.3</v>
          </cell>
          <cell r="F306" t="str">
            <v>M</v>
          </cell>
          <cell r="G306">
            <v>13.07</v>
          </cell>
          <cell r="H306" t="str">
            <v>-</v>
          </cell>
        </row>
        <row r="307">
          <cell r="A307">
            <v>94892</v>
          </cell>
          <cell r="B307" t="str">
            <v>SINAPI</v>
          </cell>
          <cell r="C307"/>
          <cell r="D307" t="str">
            <v>Assentamento de tubo corrugado PEAD DN/DI 750mm, rede de drenagem, ponta e bolsa – JEI, instalado em local com nível alto de interferências, conforme norma DNIT 094/2014</v>
          </cell>
          <cell r="E307">
            <v>8.3000000000000007</v>
          </cell>
          <cell r="F307" t="str">
            <v>M</v>
          </cell>
          <cell r="G307">
            <v>19.309999999999999</v>
          </cell>
          <cell r="H307" t="str">
            <v>-</v>
          </cell>
        </row>
        <row r="308">
          <cell r="A308" t="str">
            <v>DR/0085</v>
          </cell>
          <cell r="B308" t="str">
            <v>composição</v>
          </cell>
          <cell r="C308"/>
          <cell r="D308" t="str">
            <v>Assentamento de tubo corrugado PEAD DN/DI 800mm, rede de drenagem, ponta e bolsa – JEI, instalado em local com nível alto de interferências, conforme norma DNIT 094/2014, REF SINAPI 94892 E 94894, DATA 08/2020</v>
          </cell>
          <cell r="E308">
            <v>7.7</v>
          </cell>
          <cell r="F308" t="str">
            <v>M</v>
          </cell>
          <cell r="G308">
            <v>20.88</v>
          </cell>
          <cell r="H308" t="str">
            <v>-</v>
          </cell>
        </row>
        <row r="309">
          <cell r="A309">
            <v>94894</v>
          </cell>
          <cell r="B309" t="str">
            <v>SINAPI</v>
          </cell>
          <cell r="C309"/>
          <cell r="D309" t="str">
            <v>Assentamento de tubo corrugado PEAD DN/DI 900mm, rede de drenagem, ponta e bolsa – JEI, instalado em local com nível alto de interferências, conforme norma DNIT 094/2014</v>
          </cell>
          <cell r="E309">
            <v>7.2</v>
          </cell>
          <cell r="F309" t="str">
            <v>M</v>
          </cell>
          <cell r="G309">
            <v>22.43</v>
          </cell>
          <cell r="H309" t="str">
            <v>-</v>
          </cell>
        </row>
        <row r="310">
          <cell r="A310">
            <v>94896</v>
          </cell>
          <cell r="B310" t="str">
            <v>SINAPI</v>
          </cell>
          <cell r="C310"/>
          <cell r="D310" t="str">
            <v>Assentamento de tubo corrugado PEAD DN/DI 1000mm, rede de drenagem, ponta e bolsa – JEI, instalado em local com nível alto de interferências, conforme norma DNIT 094/2014</v>
          </cell>
          <cell r="E310">
            <v>5.9</v>
          </cell>
          <cell r="F310" t="str">
            <v>M</v>
          </cell>
          <cell r="G310">
            <v>27.09</v>
          </cell>
          <cell r="H310" t="str">
            <v>-</v>
          </cell>
        </row>
        <row r="311">
          <cell r="A311">
            <v>94898</v>
          </cell>
          <cell r="B311" t="str">
            <v>SINAPI</v>
          </cell>
          <cell r="C311"/>
          <cell r="D311" t="str">
            <v>Assentamento de tubo corrugado PEAD DN/DI 1200mm, rede de drenagem, ponta e bolsa – JEI, instalado em local com nível alto de interferências, conforme norma DNIT 094/2014</v>
          </cell>
          <cell r="E311">
            <v>5.0999999999999996</v>
          </cell>
          <cell r="F311" t="str">
            <v>M</v>
          </cell>
          <cell r="G311">
            <v>31.77</v>
          </cell>
          <cell r="H311" t="str">
            <v>-</v>
          </cell>
        </row>
        <row r="312">
          <cell r="A312">
            <v>94900</v>
          </cell>
          <cell r="B312" t="str">
            <v>SINAPI</v>
          </cell>
          <cell r="C312"/>
          <cell r="D312" t="str">
            <v>Assentamento de tubo corrugado PEAD DN/DI 1500mm, rede de drenagem, ponta e bolsa – JEI, instalado em local com nível alto de interferências, conforme norma DNIT 094/2014</v>
          </cell>
          <cell r="E312">
            <v>3.9</v>
          </cell>
          <cell r="F312" t="str">
            <v>M</v>
          </cell>
          <cell r="G312">
            <v>41.11</v>
          </cell>
          <cell r="H312" t="str">
            <v>-</v>
          </cell>
        </row>
        <row r="313">
          <cell r="A313" t="str">
            <v>DR/0090</v>
          </cell>
          <cell r="B313" t="str">
            <v>composição</v>
          </cell>
          <cell r="C313"/>
          <cell r="D313" t="str">
            <v>Galeria celular em aduela pré-moldada em concreto armado, 1,50m x 1,50m (2950kg/m), aquisição, assentamento e rejuntamento. Exclusive transporte</v>
          </cell>
          <cell r="E313">
            <v>3.32</v>
          </cell>
          <cell r="F313" t="str">
            <v>M</v>
          </cell>
          <cell r="G313">
            <v>2385.11</v>
          </cell>
          <cell r="H313" t="str">
            <v>-</v>
          </cell>
        </row>
        <row r="314">
          <cell r="A314" t="str">
            <v>DR/0095</v>
          </cell>
          <cell r="B314" t="str">
            <v>composição</v>
          </cell>
          <cell r="C314"/>
          <cell r="D314" t="str">
            <v>Galeria celular em aduela pré-moldada em concreto armado, 2,00m x 2,00m (4080kg/m), aquisição, assentamento e rejuntamento. Exclusive transporte</v>
          </cell>
          <cell r="E314">
            <v>2.85</v>
          </cell>
          <cell r="F314" t="str">
            <v>M</v>
          </cell>
          <cell r="G314">
            <v>2993.46</v>
          </cell>
          <cell r="H314" t="str">
            <v>-</v>
          </cell>
        </row>
        <row r="315">
          <cell r="A315" t="str">
            <v>DR/0100</v>
          </cell>
          <cell r="B315" t="str">
            <v>composição</v>
          </cell>
          <cell r="C315"/>
          <cell r="D315" t="str">
            <v>Galeria celular em aduela pré-moldada em concreto armado, 2,50m x 2,50m (5000kg/m), aquisição, assentamento e rejuntamento. Exclusive transporte</v>
          </cell>
          <cell r="E315">
            <v>2.4900000000000002</v>
          </cell>
          <cell r="F315" t="str">
            <v>M</v>
          </cell>
          <cell r="G315">
            <v>4065.11</v>
          </cell>
          <cell r="H315" t="str">
            <v>-</v>
          </cell>
        </row>
        <row r="316">
          <cell r="A316" t="str">
            <v>DR/0105</v>
          </cell>
          <cell r="B316" t="str">
            <v>composição</v>
          </cell>
          <cell r="C316"/>
          <cell r="D316" t="str">
            <v>Galeria celular em aduela pré-moldada em concreto armado, 3,00m x 3,00m (6700kg/m), aquisição, assentamento e rejuntamento. Exclusive transporte</v>
          </cell>
          <cell r="E316">
            <v>1.99</v>
          </cell>
          <cell r="F316" t="str">
            <v>M</v>
          </cell>
          <cell r="G316">
            <v>4842.75</v>
          </cell>
          <cell r="H316" t="str">
            <v>-</v>
          </cell>
        </row>
        <row r="317">
          <cell r="A317" t="str">
            <v>DR/0110</v>
          </cell>
          <cell r="B317" t="str">
            <v>composição</v>
          </cell>
          <cell r="C317"/>
          <cell r="D317" t="str">
            <v>Bueiro metálico sem interrupção de tráfego, no diâmetro de 1,20m, chapa metálica com revestimento Epóxi HR, espessura de chapa (aço + revestimento) 2,20mm, recobrimento máximo de 9,00m. Incluindo montagem e consolidação externa com injeção de nata de solo-cimento, fornecimento da estrutura tunnel liner. Exclusive ventilação, iluminação, escavação e bota-fora (Refer. SICRO CÓD. 0605571)</v>
          </cell>
          <cell r="E317"/>
          <cell r="F317" t="str">
            <v>M</v>
          </cell>
          <cell r="G317">
            <v>2478.94</v>
          </cell>
          <cell r="H317" t="str">
            <v>-</v>
          </cell>
        </row>
        <row r="318">
          <cell r="A318" t="str">
            <v>DR/0115</v>
          </cell>
          <cell r="B318" t="str">
            <v>composição</v>
          </cell>
          <cell r="C318"/>
          <cell r="D318" t="str">
            <v>Bueiro metálico sem interrupção de tráfego, no diâmetro de 1,60m, chapa metálica com revestimento Epóxi HR, espessura de chapa (aço + revestimento) 2,2mm, recobrimento máximo de 6,70m. Incluindo montagem e consolidação externa com injeção de nata de solo-cimento, fornecimento da estrutura tunnel liner. Exclusive ventilação, iluminação, escavação e bota-fora (Refer. SICRO CÓD. 0605573)</v>
          </cell>
          <cell r="E318"/>
          <cell r="F318" t="str">
            <v>M</v>
          </cell>
          <cell r="G318">
            <v>3328.8</v>
          </cell>
          <cell r="H318" t="str">
            <v>-</v>
          </cell>
        </row>
        <row r="319">
          <cell r="A319" t="str">
            <v>DR/0120</v>
          </cell>
          <cell r="B319" t="str">
            <v>composição</v>
          </cell>
          <cell r="C319"/>
          <cell r="D319" t="str">
            <v>Bueiro metálico sem interrupção de tráfego, no diâmetro de 1,80m, chapa metálica com revestimento Epóxi HR, espessura de chapa (aço + revestimento) 2,2mm, recobrimento máximo de 6,00m. Incluindo montagem e consolidação externa com injeção de nata de solo-cimento, fornecimento da estrutura tunnel liner. Exclusive ventilação, iluminação, escavação e bota-fora (Refer. SICRO CÓD. 0605574)</v>
          </cell>
          <cell r="E319"/>
          <cell r="F319" t="str">
            <v>M</v>
          </cell>
          <cell r="G319">
            <v>3672.08</v>
          </cell>
          <cell r="H319" t="str">
            <v>-</v>
          </cell>
        </row>
        <row r="320">
          <cell r="A320" t="str">
            <v>DR/0125</v>
          </cell>
          <cell r="B320" t="str">
            <v>composição</v>
          </cell>
          <cell r="C320"/>
          <cell r="D320" t="str">
            <v>Bueiro metálico sem interrupção de tráfego, no diâmetro de 2,00m, chapa metálica com revestimento Epóxi HR, espessura de chapa (aço + revestimento) 2,20mm, recobrimento máximo de 5,40m. Incluindo montagem e consolidação externa com injeção de nata de solo-cimento, fornecimento da estrutura tunnel liner. Exclusive ventilação, iluminação, escavação e bota-fora (Refer. SICRO CÓD. 0605575)</v>
          </cell>
          <cell r="E320"/>
          <cell r="F320" t="str">
            <v>M</v>
          </cell>
          <cell r="G320">
            <v>4095.56</v>
          </cell>
          <cell r="H320" t="str">
            <v>-</v>
          </cell>
        </row>
        <row r="321">
          <cell r="A321" t="str">
            <v>DR/0130</v>
          </cell>
          <cell r="B321" t="str">
            <v>composição</v>
          </cell>
          <cell r="C321"/>
          <cell r="D321" t="str">
            <v>Bueiro metálico sem interrupção de tráfego, no diâmetro de 2,60m, chapa metálica com revestimento Epóxi HR, espessura de chapa (aço + revestimento) 2,20mm, recobrimento máximo de 4,10m. Incluindo montagem e consolidação externa com injeção de nata de solo-cimento, fornecimento da estrutura tunnel liner. Exclusive ventilação, iluminação, escavação e bota-fora (Refer. SICRO CÓD. 0605578)</v>
          </cell>
          <cell r="E321"/>
          <cell r="F321" t="str">
            <v>M</v>
          </cell>
          <cell r="G321">
            <v>5318.97</v>
          </cell>
          <cell r="H321" t="str">
            <v>-</v>
          </cell>
        </row>
        <row r="322">
          <cell r="A322" t="str">
            <v>DR/0135</v>
          </cell>
          <cell r="B322" t="str">
            <v>composição</v>
          </cell>
          <cell r="C322"/>
          <cell r="D322" t="str">
            <v>PV-1 - Poço de Visita, com dimensões internas de 1,98m x 1,98m x 1,50m (bxbxh), em alvenaria de bloco de concreto estrutural fbk 14MPa, conforme projeto tipo. Exclusive pescoço e tampão</v>
          </cell>
          <cell r="E322"/>
          <cell r="F322" t="str">
            <v>UN</v>
          </cell>
          <cell r="G322">
            <v>4108.3</v>
          </cell>
          <cell r="H322" t="str">
            <v>-</v>
          </cell>
        </row>
        <row r="323">
          <cell r="A323" t="str">
            <v>DR/0140</v>
          </cell>
          <cell r="B323" t="str">
            <v>composição</v>
          </cell>
          <cell r="C323"/>
          <cell r="D323" t="str">
            <v>PV-2 - Poço de Visita, com dimensões internas de 1,98m x 2,68m x 2,00m (bxbxh), em alvenaria de bloco de concreto estrutural fbk 14MPa, conforme projeto tipo. Exclusive pescoço e tampão</v>
          </cell>
          <cell r="E323"/>
          <cell r="F323" t="str">
            <v>UN</v>
          </cell>
          <cell r="G323">
            <v>5566.04</v>
          </cell>
          <cell r="H323" t="str">
            <v>-</v>
          </cell>
        </row>
        <row r="324">
          <cell r="A324" t="str">
            <v>DR/0145</v>
          </cell>
          <cell r="B324" t="str">
            <v>composição</v>
          </cell>
          <cell r="C324"/>
          <cell r="D324" t="str">
            <v>PV-3 - Poço de Visita, com dimensões internas de 1,98m x 3,48m x 2,00m (bxbxh), em alvenaria de bloco de concreto estrutural fbk 14MPa, conforme projeto tipo. Exclusive pescoço e tampão</v>
          </cell>
          <cell r="E324"/>
          <cell r="F324" t="str">
            <v>UN</v>
          </cell>
          <cell r="G324">
            <v>6666.95</v>
          </cell>
          <cell r="H324" t="str">
            <v>-</v>
          </cell>
        </row>
        <row r="325">
          <cell r="A325" t="str">
            <v>DR/0150</v>
          </cell>
          <cell r="B325" t="str">
            <v>composição</v>
          </cell>
          <cell r="C325"/>
          <cell r="D325" t="str">
            <v>PV-4 - Poço de Visita, com dimensões internas de 1,98m x 4,98m x 2,00m (bxbxh), em alvenaria de bloco de concreto estrutural fbk 14MPa, conforme projeto tipo. Exclusive pescoço e tampão</v>
          </cell>
          <cell r="E325"/>
          <cell r="F325" t="str">
            <v>UN</v>
          </cell>
          <cell r="G325">
            <v>8731.14</v>
          </cell>
          <cell r="H325" t="str">
            <v>-</v>
          </cell>
        </row>
        <row r="326">
          <cell r="A326" t="str">
            <v>DR/0155</v>
          </cell>
          <cell r="B326" t="str">
            <v>composição</v>
          </cell>
          <cell r="C326"/>
          <cell r="D326" t="str">
            <v>PV-5 - Poço de Visita, com dimensões internas de 1,98m x 6,58m x 2,00m (bxbxh), em alvenaria de bloco de concreto estrutural fbk 14MPa, conforme projeto tipo. Exclusive pescoço e tampão</v>
          </cell>
          <cell r="E326"/>
          <cell r="F326" t="str">
            <v>UN</v>
          </cell>
          <cell r="G326">
            <v>10932.94</v>
          </cell>
          <cell r="H326" t="str">
            <v>-</v>
          </cell>
        </row>
        <row r="327">
          <cell r="A327" t="str">
            <v>DR/0160</v>
          </cell>
          <cell r="B327" t="str">
            <v>composição</v>
          </cell>
          <cell r="C327"/>
          <cell r="D327" t="str">
            <v>PV-6 - Poço de Visita, com dimensões internas de 1,98m x 8,78m x 2,00m (bxbxh), em alvenaria de bloco de concreto estrutural fbk 14MPa, conforme projeto tipo. Exclusive pescoço e tampão</v>
          </cell>
          <cell r="E327"/>
          <cell r="F327" t="str">
            <v>UN</v>
          </cell>
          <cell r="G327">
            <v>13960.42</v>
          </cell>
          <cell r="H327" t="str">
            <v>-</v>
          </cell>
        </row>
        <row r="328">
          <cell r="A328" t="str">
            <v>DR/0165</v>
          </cell>
          <cell r="B328" t="str">
            <v>composição</v>
          </cell>
          <cell r="C328"/>
          <cell r="D328" t="str">
            <v>PV-0 - Poço de Visita Circular, com dimensão interna de Ø 0,80m, em alvenaria de tijolo comum de 1 vez assentada e revestida internamente com argamassa de cimento e areia 1:3, conforme projeto tipo. Exclusive tampão</v>
          </cell>
          <cell r="E328"/>
          <cell r="F328" t="str">
            <v>UN</v>
          </cell>
          <cell r="G328">
            <v>1259.8699999999999</v>
          </cell>
          <cell r="H328" t="str">
            <v>-</v>
          </cell>
        </row>
        <row r="329">
          <cell r="A329">
            <v>98050</v>
          </cell>
          <cell r="B329" t="str">
            <v>SINAPI</v>
          </cell>
          <cell r="C329"/>
          <cell r="D329" t="str">
            <v>Chaminé circular para poço de visita para esgoto e águas pluviais, em concreto pré-moldado, diâmetro interno = 0,60 m. Af_05/2018</v>
          </cell>
          <cell r="E329"/>
          <cell r="F329" t="str">
            <v>M</v>
          </cell>
          <cell r="G329">
            <v>195.23</v>
          </cell>
          <cell r="H329" t="str">
            <v>-</v>
          </cell>
        </row>
        <row r="330">
          <cell r="A330">
            <v>98051</v>
          </cell>
          <cell r="B330" t="str">
            <v>SINAPI</v>
          </cell>
          <cell r="C330"/>
          <cell r="D330" t="str">
            <v>Chaminé circular para poço de visita para esgoto e águas pluviais, em alvenaria com tijolos cerâmicos maciços, diâmetro interno = 0,60 m. Af_05/2018</v>
          </cell>
          <cell r="E330"/>
          <cell r="F330" t="str">
            <v>M</v>
          </cell>
          <cell r="G330">
            <v>763.17</v>
          </cell>
          <cell r="H330" t="str">
            <v>-</v>
          </cell>
        </row>
        <row r="331">
          <cell r="A331" t="str">
            <v>DR/0170</v>
          </cell>
          <cell r="B331" t="str">
            <v>composição</v>
          </cell>
          <cell r="C331"/>
          <cell r="D331" t="str">
            <v>APV-1 - Acréscimo para Poço de Visita, com dimensões internas de 1,98m x 1,98m, em alvenaria de bloco de concreto estrutural fbk 14MPa, conforme projeto tipo</v>
          </cell>
          <cell r="E331"/>
          <cell r="F331" t="str">
            <v>UN</v>
          </cell>
          <cell r="G331">
            <v>1061.51</v>
          </cell>
          <cell r="H331" t="str">
            <v>-</v>
          </cell>
        </row>
        <row r="332">
          <cell r="A332" t="str">
            <v>DR/0175</v>
          </cell>
          <cell r="B332" t="str">
            <v>composição</v>
          </cell>
          <cell r="C332"/>
          <cell r="D332" t="str">
            <v>APV-2 - Acréscimo para Poço de Visita, com dimensões internas de 1,98m x 2,68m, em alvenaria de bloco de concreto estrutural fbk 14MPa, conforme projeto tipo</v>
          </cell>
          <cell r="E332"/>
          <cell r="F332" t="str">
            <v>UN</v>
          </cell>
          <cell r="G332">
            <v>1226.9000000000001</v>
          </cell>
          <cell r="H332" t="str">
            <v>-</v>
          </cell>
        </row>
        <row r="333">
          <cell r="A333" t="str">
            <v>DR/0180</v>
          </cell>
          <cell r="B333" t="str">
            <v>composição</v>
          </cell>
          <cell r="C333"/>
          <cell r="D333" t="str">
            <v>APV-3 - Acréscimo para Poço de Visita, com dimensões internas de 1,98m x 3,48m, em alvenaria de bloco de concreto estrutural fbk 14MPa, conforme projeto tipo</v>
          </cell>
          <cell r="E333"/>
          <cell r="F333" t="str">
            <v>UN</v>
          </cell>
          <cell r="G333">
            <v>1415.91</v>
          </cell>
          <cell r="H333" t="str">
            <v>-</v>
          </cell>
        </row>
        <row r="334">
          <cell r="A334" t="str">
            <v>DR/0185</v>
          </cell>
          <cell r="B334" t="str">
            <v>composição</v>
          </cell>
          <cell r="C334"/>
          <cell r="D334" t="str">
            <v>APV-4 - Acréscimo para Poço de Visita, com dimensões internas de 1,98m x 4,98m, em alvenaria de bloco de concreto estrutural fbk 14MPa, conforme projeto tipo</v>
          </cell>
          <cell r="E334"/>
          <cell r="F334" t="str">
            <v>UN</v>
          </cell>
          <cell r="G334">
            <v>1770.32</v>
          </cell>
          <cell r="H334" t="str">
            <v>-</v>
          </cell>
        </row>
        <row r="335">
          <cell r="A335" t="str">
            <v>DR/0190</v>
          </cell>
          <cell r="B335" t="str">
            <v>composição</v>
          </cell>
          <cell r="C335"/>
          <cell r="D335" t="str">
            <v>APV-5 - Acréscimo para Poço de Visita, com dimensões internas de 1,98m x 6,58m, em alvenaria de bloco de concreto estrutural fbk 14MPa, conforme projeto tipo</v>
          </cell>
          <cell r="E335"/>
          <cell r="F335" t="str">
            <v>UN</v>
          </cell>
          <cell r="G335">
            <v>2148.34</v>
          </cell>
          <cell r="H335" t="str">
            <v>-</v>
          </cell>
        </row>
        <row r="336">
          <cell r="A336" t="str">
            <v>DR/0195</v>
          </cell>
          <cell r="B336" t="str">
            <v>composição</v>
          </cell>
          <cell r="C336"/>
          <cell r="D336" t="str">
            <v>APV-6 - Acréscimo para Poço de Visita, com dimensões internas de 1,98m x 8,78m, em alvenaria de bloco de concreto estrutural fbk 14MPa, conforme projeto tipo</v>
          </cell>
          <cell r="E336"/>
          <cell r="F336" t="str">
            <v>UN</v>
          </cell>
          <cell r="G336">
            <v>2668.13</v>
          </cell>
          <cell r="H336" t="str">
            <v>-</v>
          </cell>
        </row>
        <row r="337">
          <cell r="A337" t="str">
            <v>DR/0200</v>
          </cell>
          <cell r="B337" t="str">
            <v>composição</v>
          </cell>
          <cell r="C337"/>
          <cell r="D337" t="str">
            <v>Antecâmara para poço de visita, com dimensões internas de 1,98m x 1,00m x 1,50m (bxbxh), em alvenaria de bloco de concreto estrutural fbk 14MPa, conforme projeto tipo</v>
          </cell>
          <cell r="E337"/>
          <cell r="F337" t="str">
            <v>UN</v>
          </cell>
          <cell r="G337">
            <v>1655.32</v>
          </cell>
          <cell r="H337" t="str">
            <v>-</v>
          </cell>
        </row>
        <row r="338">
          <cell r="A338" t="str">
            <v>DR/0205</v>
          </cell>
          <cell r="B338" t="str">
            <v>composição</v>
          </cell>
          <cell r="C338"/>
          <cell r="D338" t="str">
            <v>CP-1 - Caixa de Passagem, com dimensões internas de  1,98m x 1,98m x 1,50m (bxbxh), em alvenaria de bloco de concreto estrutural fbk 14MPa, conforme projeto tipo</v>
          </cell>
          <cell r="E338"/>
          <cell r="F338" t="str">
            <v>UN</v>
          </cell>
          <cell r="G338">
            <v>4035.69</v>
          </cell>
          <cell r="H338" t="str">
            <v>-</v>
          </cell>
        </row>
        <row r="339">
          <cell r="A339" t="str">
            <v>DR/0210</v>
          </cell>
          <cell r="B339" t="str">
            <v>composição</v>
          </cell>
          <cell r="C339"/>
          <cell r="D339" t="str">
            <v>CP-2 - Caixa de Passagem, com dimensões internas de  1,98m x 2,68m x 2,00m (bxbxh), em alvenaria de bloco de concreto estrutural fbk 14MPa, conforme projeto tipo</v>
          </cell>
          <cell r="E339"/>
          <cell r="F339" t="str">
            <v>UN</v>
          </cell>
          <cell r="G339">
            <v>5480.59</v>
          </cell>
          <cell r="H339" t="str">
            <v>-</v>
          </cell>
        </row>
        <row r="340">
          <cell r="A340" t="str">
            <v>DR/0215</v>
          </cell>
          <cell r="B340" t="str">
            <v>composição</v>
          </cell>
          <cell r="C340"/>
          <cell r="D340" t="str">
            <v>CP-3 - Caixa de Passagem, com dimensões internas de 1,98m x 3,48m x 2,00m (bxbxh), em alvenaria de bloco de concreto estrutural fbk 14MPa, conforme projeto tipo</v>
          </cell>
          <cell r="E340"/>
          <cell r="F340" t="str">
            <v>UN</v>
          </cell>
          <cell r="G340">
            <v>6566.83</v>
          </cell>
          <cell r="H340" t="str">
            <v>-</v>
          </cell>
        </row>
        <row r="341">
          <cell r="A341" t="str">
            <v>DR/0220</v>
          </cell>
          <cell r="B341" t="str">
            <v>composição</v>
          </cell>
          <cell r="C341"/>
          <cell r="D341" t="str">
            <v>CP-4 - Caixa de Passagem, com dimensões internas de 1,98m x 4,98m x 2,00m (bxbxh), em alvenaria de bloco de concreto estrutural fbk 14MPa, conforme projeto tipo</v>
          </cell>
          <cell r="E341"/>
          <cell r="F341" t="str">
            <v>UN</v>
          </cell>
          <cell r="G341">
            <v>8603.51</v>
          </cell>
          <cell r="H341" t="str">
            <v>-</v>
          </cell>
        </row>
        <row r="342">
          <cell r="A342" t="str">
            <v>DR/0225</v>
          </cell>
          <cell r="B342" t="str">
            <v>composição</v>
          </cell>
          <cell r="C342"/>
          <cell r="D342" t="str">
            <v>CP-5 - Caixa de Passagem, com dimensões internas de 1,98m x 6,58m x 2,00m (bxbxh), em alvenaria de bloco de concreto estrutural fbk 14MPa, conforme projeto tipo</v>
          </cell>
          <cell r="E342"/>
          <cell r="F342" t="str">
            <v>UN</v>
          </cell>
          <cell r="G342">
            <v>9780.2900000000009</v>
          </cell>
          <cell r="H342" t="str">
            <v>-</v>
          </cell>
        </row>
        <row r="343">
          <cell r="A343" t="str">
            <v>DR/0230</v>
          </cell>
          <cell r="B343" t="str">
            <v>composição</v>
          </cell>
          <cell r="C343"/>
          <cell r="D343" t="str">
            <v>CP-6 - Caixa de Passagem, com dimensões internas de  1,98m x 8,78m x 2,00m (bxbxh), em alvenaria de bloco de concreto estrutural fbk 14MPa, conforme projeto tipo</v>
          </cell>
          <cell r="E343"/>
          <cell r="F343" t="str">
            <v>UN</v>
          </cell>
          <cell r="G343">
            <v>12527.7</v>
          </cell>
          <cell r="H343" t="str">
            <v>-</v>
          </cell>
        </row>
        <row r="344">
          <cell r="A344" t="str">
            <v>DR/0235</v>
          </cell>
          <cell r="B344" t="str">
            <v>composição</v>
          </cell>
          <cell r="C344"/>
          <cell r="D344" t="str">
            <v>CC 1 - Caixa Coletora  2,32x2,32m, inclusive grelha, conforme projeto tipo</v>
          </cell>
          <cell r="E344"/>
          <cell r="F344" t="str">
            <v>UN</v>
          </cell>
          <cell r="G344"/>
          <cell r="H344" t="str">
            <v>não</v>
          </cell>
        </row>
        <row r="345">
          <cell r="A345" t="str">
            <v>DR/0240</v>
          </cell>
          <cell r="B345" t="str">
            <v>composição</v>
          </cell>
          <cell r="C345"/>
          <cell r="D345" t="str">
            <v>CC 2 - Caixa Coletora  1,70 x 1,70m, inclusive grelha, conforme projeto tipo</v>
          </cell>
          <cell r="E345"/>
          <cell r="F345" t="str">
            <v>UN</v>
          </cell>
          <cell r="G345"/>
          <cell r="H345" t="str">
            <v>não</v>
          </cell>
        </row>
        <row r="346">
          <cell r="A346" t="str">
            <v>DR/0245</v>
          </cell>
          <cell r="B346" t="str">
            <v>composição</v>
          </cell>
          <cell r="C346"/>
          <cell r="D346" t="str">
            <v xml:space="preserve">Caixa de inspeção, conjugada com boca de lobo no passeio, em concreto armado fck 20 MPa, incluindo forma, escavação, laje e tampão em f°f° para passeio 47 x 70cm, conforme projeto </v>
          </cell>
          <cell r="E346"/>
          <cell r="F346" t="str">
            <v>UN</v>
          </cell>
          <cell r="G346">
            <v>3455.98</v>
          </cell>
          <cell r="H346" t="str">
            <v>-</v>
          </cell>
        </row>
        <row r="347">
          <cell r="A347" t="str">
            <v>DR/0250</v>
          </cell>
          <cell r="B347" t="str">
            <v>composição</v>
          </cell>
          <cell r="C347"/>
          <cell r="D347" t="str">
            <v xml:space="preserve">BLSP - Boca-de-lobo simples com caixa no passeio, em concreto simples fck 20 MPa, incluindo forma, escavação, laje e tampão em f°f° para passeio 47 x 70cm, conforme projeto </v>
          </cell>
          <cell r="E347" t="str">
            <v>caixa no passeio</v>
          </cell>
          <cell r="F347" t="str">
            <v>UN</v>
          </cell>
          <cell r="G347">
            <v>967.52</v>
          </cell>
          <cell r="H347" t="str">
            <v>-</v>
          </cell>
        </row>
        <row r="348">
          <cell r="A348" t="str">
            <v>DR/0255</v>
          </cell>
          <cell r="B348" t="str">
            <v>composição</v>
          </cell>
          <cell r="C348"/>
          <cell r="D348" t="str">
            <v xml:space="preserve">BLDP - Boca-de-lobo dupla com caixa no passeio, em concreto simples fck 20 MPa, incluindo forma, escavação, laje e tampão em f°f° para passeio 47 x 70cm, conforme projeto </v>
          </cell>
          <cell r="E348"/>
          <cell r="F348" t="str">
            <v>UN</v>
          </cell>
          <cell r="G348">
            <v>1617.42</v>
          </cell>
          <cell r="H348" t="str">
            <v>-</v>
          </cell>
        </row>
        <row r="349">
          <cell r="A349" t="str">
            <v>DR/0260</v>
          </cell>
          <cell r="B349" t="str">
            <v>composição</v>
          </cell>
          <cell r="C349"/>
          <cell r="D349" t="str">
            <v xml:space="preserve">BLTP - Boca-de-lobo tripla com caixa no passeio, em concreto simples fck 20 MPa, incluindo forma, escavação, laje e tampão em f°f° para passeio 47 x 70cm, conforme projeto </v>
          </cell>
          <cell r="E349"/>
          <cell r="F349" t="str">
            <v>UN</v>
          </cell>
          <cell r="G349">
            <v>2266.9299999999998</v>
          </cell>
          <cell r="H349" t="str">
            <v>-</v>
          </cell>
        </row>
        <row r="350">
          <cell r="A350" t="str">
            <v>DR/0265</v>
          </cell>
          <cell r="B350" t="str">
            <v>composição</v>
          </cell>
          <cell r="C350"/>
          <cell r="D350" t="str">
            <v xml:space="preserve">BLSC - Boca-de-lobo simples em concreto simples fck 20 MPa, incluindo forma, escavação, sarjeta de contorno (chama) em concreto e grelha em f°f° tipo pesada, conforme projeto </v>
          </cell>
          <cell r="E350" t="str">
            <v>BL concreto</v>
          </cell>
          <cell r="F350" t="str">
            <v>UN</v>
          </cell>
          <cell r="G350">
            <v>1080.9100000000001</v>
          </cell>
          <cell r="H350" t="str">
            <v>-</v>
          </cell>
        </row>
        <row r="351">
          <cell r="A351" t="str">
            <v>DR/0270</v>
          </cell>
          <cell r="B351" t="str">
            <v>composição</v>
          </cell>
          <cell r="C351"/>
          <cell r="D351" t="str">
            <v xml:space="preserve">BLDC - Boca-de-lobo dupla em concreto simples fck 20 MPa, incluindo forma, escavação, sarjeta de contorno (chama) em concreto e grelhas em f°f° tipo pesada, conforme projeto </v>
          </cell>
          <cell r="E351"/>
          <cell r="F351" t="str">
            <v>UN</v>
          </cell>
          <cell r="G351">
            <v>2032.03</v>
          </cell>
          <cell r="H351" t="str">
            <v>-</v>
          </cell>
        </row>
        <row r="352">
          <cell r="A352" t="str">
            <v>DR/0275</v>
          </cell>
          <cell r="B352" t="str">
            <v>composição</v>
          </cell>
          <cell r="C352"/>
          <cell r="D352" t="str">
            <v xml:space="preserve">BLTC - Boca-de-lobo tripla em concreto simples fck 20 MPa, incluindo forma, escavação, sarjeta de contorno (chama) em concreto e grelhas em f°f° tipo pesada, conforme projeto </v>
          </cell>
          <cell r="E352"/>
          <cell r="F352" t="str">
            <v>UN</v>
          </cell>
          <cell r="G352">
            <v>2983.11</v>
          </cell>
          <cell r="H352" t="str">
            <v>-</v>
          </cell>
        </row>
        <row r="353">
          <cell r="A353" t="str">
            <v>DR/0280</v>
          </cell>
          <cell r="B353" t="str">
            <v>composição</v>
          </cell>
          <cell r="C353"/>
          <cell r="D353" t="str">
            <v>Reforma de boca de lobo simples, incluindo demolições, reconstrução da sarjeta de contorno (chama) em concreto simples fck 20MPa, uma guia chapéu pré-moldada e uma grelha articulada em f°f° tipo pesada, conforme projeto tipo</v>
          </cell>
          <cell r="E353"/>
          <cell r="F353" t="str">
            <v>UN</v>
          </cell>
          <cell r="G353">
            <v>610.64</v>
          </cell>
          <cell r="H353" t="str">
            <v>-</v>
          </cell>
        </row>
        <row r="354">
          <cell r="A354" t="str">
            <v>DR/0285</v>
          </cell>
          <cell r="B354" t="str">
            <v>composição</v>
          </cell>
          <cell r="C354"/>
          <cell r="D354" t="str">
            <v>Reforma de boca de lobo dupla, incluindo demolições, reconstrução da sarjeta de contorno (chama) em concreto simples fck 20MPa, duas guias chapéu pré-moldadas e duas grelhas articuladas em f°f° tipo pesada, conforme projeto tipo</v>
          </cell>
          <cell r="E354"/>
          <cell r="F354" t="str">
            <v>UN</v>
          </cell>
          <cell r="G354">
            <v>1136.79</v>
          </cell>
          <cell r="H354" t="str">
            <v>-</v>
          </cell>
        </row>
        <row r="355">
          <cell r="A355" t="str">
            <v>DR/0290</v>
          </cell>
          <cell r="B355" t="str">
            <v>composição</v>
          </cell>
          <cell r="C355"/>
          <cell r="D355" t="str">
            <v>Reforma de boca de lobo simples, incluindo demolições, reconstrução da sarjeta de contorno (chama) em concreto simples fck 20MPa, uma guia chapéu pré-moldada e uma grelha articulada em f°f° tipo pesada, conforme projeto tipo</v>
          </cell>
          <cell r="E355"/>
          <cell r="F355" t="str">
            <v>UN</v>
          </cell>
          <cell r="G355">
            <v>1662.88</v>
          </cell>
          <cell r="H355" t="str">
            <v>-</v>
          </cell>
        </row>
        <row r="356">
          <cell r="A356" t="str">
            <v>DR/0292</v>
          </cell>
          <cell r="B356" t="str">
            <v>composição</v>
          </cell>
          <cell r="C356" t="str">
            <v>73882/1</v>
          </cell>
          <cell r="D356" t="str">
            <v>Meia cana em concreto simples, D = 0,20m (35kg/m), PB, Classe P-1, fornecimento, assentamento e rejuntamento, ref SINAPI 73882/001, data: 01/2020</v>
          </cell>
          <cell r="E356"/>
          <cell r="F356" t="str">
            <v>M</v>
          </cell>
          <cell r="G356">
            <v>25.51</v>
          </cell>
          <cell r="H356" t="str">
            <v>-</v>
          </cell>
        </row>
        <row r="357">
          <cell r="A357" t="str">
            <v>DR/0295</v>
          </cell>
          <cell r="B357" t="str">
            <v>composição</v>
          </cell>
          <cell r="C357" t="str">
            <v>73882/3</v>
          </cell>
          <cell r="D357" t="str">
            <v>Meia cana em concreto simples, D = 0,40m (90kg/m), PB, Classe P-1, fornecimento, assentamento e rejuntamento, ref SINAPI 73882/003, data: 08/2016</v>
          </cell>
          <cell r="E357"/>
          <cell r="F357" t="str">
            <v>M</v>
          </cell>
          <cell r="G357">
            <v>39.79</v>
          </cell>
          <cell r="H357" t="str">
            <v>-</v>
          </cell>
        </row>
        <row r="358">
          <cell r="A358" t="str">
            <v>DR/0296</v>
          </cell>
          <cell r="B358" t="str">
            <v>composição</v>
          </cell>
          <cell r="C358" t="str">
            <v>73882/5</v>
          </cell>
          <cell r="D358" t="str">
            <v>Meia cana em concreto simples, D = 0,60m (174kg/m), PB, Classe P-1, fornecimento, assentamento e rejuntamento, ref SINAPI 73882/005, data: 01/2020</v>
          </cell>
          <cell r="E358"/>
          <cell r="F358" t="str">
            <v>M</v>
          </cell>
          <cell r="G358">
            <v>82.27</v>
          </cell>
          <cell r="H358" t="str">
            <v>-</v>
          </cell>
        </row>
        <row r="359">
          <cell r="A359" t="str">
            <v>DR/0300</v>
          </cell>
          <cell r="B359" t="str">
            <v>composição</v>
          </cell>
          <cell r="C359"/>
          <cell r="D359" t="str">
            <v>Valeta de concreto com concreto moldado in loco, acabamento convencional, armado, com seção trapezoidal 1,00m x 0,30m (b x h), espessura 6cm, com junta seca de dilatação a cada 3m</v>
          </cell>
          <cell r="E359"/>
          <cell r="F359" t="str">
            <v>M</v>
          </cell>
          <cell r="G359">
            <v>91.54</v>
          </cell>
          <cell r="H359" t="str">
            <v>-</v>
          </cell>
        </row>
        <row r="360">
          <cell r="A360" t="str">
            <v>DR/0305</v>
          </cell>
          <cell r="B360" t="str">
            <v>composição</v>
          </cell>
          <cell r="C360"/>
          <cell r="D360" t="str">
            <v>Boca-de-bueiro simples tubular - BBST  D = 0,40m, em concreto ciclópico com 30% de pedra-de-mão, conforme projeto tipo (0,66m³/un)</v>
          </cell>
          <cell r="E360" t="str">
            <v xml:space="preserve">SINAPI 0,308m³/un </v>
          </cell>
          <cell r="F360" t="str">
            <v xml:space="preserve">UN </v>
          </cell>
          <cell r="G360">
            <v>610.58000000000004</v>
          </cell>
          <cell r="H360" t="str">
            <v>-</v>
          </cell>
        </row>
        <row r="361">
          <cell r="A361" t="str">
            <v>DR/0310</v>
          </cell>
          <cell r="B361" t="str">
            <v>composição</v>
          </cell>
          <cell r="C361"/>
          <cell r="D361" t="str">
            <v>Boca-de-bueiro simples tubular - BBST  D = 0,60m, em concreto ciclópico com 30% de pedra-de-mão, conforme projeto tipo (1,24m³/un)</v>
          </cell>
          <cell r="E361" t="str">
            <v xml:space="preserve">SINAPI 0,591m³/un </v>
          </cell>
          <cell r="F361" t="str">
            <v xml:space="preserve">UN </v>
          </cell>
          <cell r="G361">
            <v>1000.61</v>
          </cell>
          <cell r="H361" t="str">
            <v>-</v>
          </cell>
        </row>
        <row r="362">
          <cell r="A362" t="str">
            <v>DR/0315</v>
          </cell>
          <cell r="B362" t="str">
            <v>composição</v>
          </cell>
          <cell r="C362"/>
          <cell r="D362" t="str">
            <v>Boca-de-bueiro simples tubular - BBST  D = 0,80m, em concreto ciclópico com 30% de pedra-de-mão, conforme projeto tipo (2,23m³/un)</v>
          </cell>
          <cell r="E362" t="str">
            <v xml:space="preserve">SINAPI 0,992m³/un </v>
          </cell>
          <cell r="F362" t="str">
            <v xml:space="preserve">UN </v>
          </cell>
          <cell r="G362">
            <v>1606.3</v>
          </cell>
          <cell r="H362" t="str">
            <v>-</v>
          </cell>
        </row>
        <row r="363">
          <cell r="A363" t="str">
            <v>DR/0320</v>
          </cell>
          <cell r="B363" t="str">
            <v>composição</v>
          </cell>
          <cell r="C363"/>
          <cell r="D363" t="str">
            <v>Boca-de-bueiro simples tubular - BBST  D = 1,00m, em concreto ciclópico com 30% de pedra-de-mão, conforme projeto tipo (3,63m³/un)</v>
          </cell>
          <cell r="E363" t="str">
            <v xml:space="preserve">SINAPI 1,529m³/un </v>
          </cell>
          <cell r="F363" t="str">
            <v xml:space="preserve">UN </v>
          </cell>
          <cell r="G363">
            <v>2396.21</v>
          </cell>
          <cell r="H363" t="str">
            <v>-</v>
          </cell>
        </row>
        <row r="364">
          <cell r="A364" t="str">
            <v>DR/0325</v>
          </cell>
          <cell r="B364" t="str">
            <v>composição</v>
          </cell>
          <cell r="C364"/>
          <cell r="D364" t="str">
            <v>Boca-de-bueiro simples tubular - BBST  D = 1,20m, em concreto ciclópico com 30% de pedra-de-mão, conforme projeto tipo (5,40m³/un)</v>
          </cell>
          <cell r="E364" t="str">
            <v xml:space="preserve">SINAPI 2,16m³/un </v>
          </cell>
          <cell r="F364" t="str">
            <v xml:space="preserve">UN </v>
          </cell>
          <cell r="G364">
            <v>3336.6</v>
          </cell>
          <cell r="H364" t="str">
            <v>-</v>
          </cell>
        </row>
        <row r="365">
          <cell r="A365" t="str">
            <v>DR/0330</v>
          </cell>
          <cell r="B365" t="str">
            <v>composição</v>
          </cell>
          <cell r="C365"/>
          <cell r="D365" t="str">
            <v>Boca-de-bueiro simples tubular - BBST  D = 1,50m, em concreto ciclópico com 30% de pedra-de-mão, conforme projeto tipo (8,95m³/un)</v>
          </cell>
          <cell r="E365"/>
          <cell r="F365" t="str">
            <v xml:space="preserve">UN </v>
          </cell>
          <cell r="G365">
            <v>5118.42</v>
          </cell>
          <cell r="H365" t="str">
            <v>-</v>
          </cell>
        </row>
        <row r="366">
          <cell r="A366" t="str">
            <v>DR/0335</v>
          </cell>
          <cell r="B366" t="str">
            <v>composição</v>
          </cell>
          <cell r="C366"/>
          <cell r="D366" t="str">
            <v>Boca-de-bueiro simples celular - 1,50m x 1,50m, em concreto armado fck 20 MPa, conforme projeto tipo (Refer. SICRO CÓD. 0705225)</v>
          </cell>
          <cell r="E366"/>
          <cell r="F366" t="str">
            <v xml:space="preserve">UN </v>
          </cell>
          <cell r="G366">
            <v>10946.23</v>
          </cell>
          <cell r="H366" t="str">
            <v>-</v>
          </cell>
        </row>
        <row r="367">
          <cell r="A367" t="str">
            <v>DR/0340</v>
          </cell>
          <cell r="B367" t="str">
            <v>composição</v>
          </cell>
          <cell r="C367"/>
          <cell r="D367" t="str">
            <v>Boca-de-bueiro simples celular - 2,00m x 2,00m, em concreto armado fck 20 MPa, conforme projeto tipo (Refer. SICRO CÓD. 0705233)</v>
          </cell>
          <cell r="E367"/>
          <cell r="F367" t="str">
            <v xml:space="preserve">UN </v>
          </cell>
          <cell r="G367">
            <v>16830.97</v>
          </cell>
          <cell r="H367" t="str">
            <v>-</v>
          </cell>
        </row>
        <row r="368">
          <cell r="A368" t="str">
            <v>DR/0345</v>
          </cell>
          <cell r="B368" t="str">
            <v>composição</v>
          </cell>
          <cell r="C368"/>
          <cell r="D368" t="str">
            <v>Boca-de-bueiro simples celular - 2,50m x 2,50m, em concreto armado fck 20 MPa, conforme projeto tipo (Refer. SICRO CÓD. 0705238)</v>
          </cell>
          <cell r="E368"/>
          <cell r="F368" t="str">
            <v xml:space="preserve">UN </v>
          </cell>
          <cell r="G368">
            <v>22485.919999999998</v>
          </cell>
          <cell r="H368" t="str">
            <v>-</v>
          </cell>
        </row>
        <row r="369">
          <cell r="A369" t="str">
            <v>DR/0350</v>
          </cell>
          <cell r="B369" t="str">
            <v>composição</v>
          </cell>
          <cell r="C369"/>
          <cell r="D369" t="str">
            <v>Boca-de-bueiro simples celular - 3,00m x 3,00m, em concreto armado fck 20 MPa, conforme projeto tipo (Refer. SICRO CÓD. 0705249)</v>
          </cell>
          <cell r="E369"/>
          <cell r="F369" t="str">
            <v xml:space="preserve">UN </v>
          </cell>
          <cell r="G369">
            <v>31444.7</v>
          </cell>
          <cell r="H369" t="str">
            <v>-</v>
          </cell>
        </row>
        <row r="370">
          <cell r="A370" t="str">
            <v>DR/0355</v>
          </cell>
          <cell r="B370" t="str">
            <v>composição</v>
          </cell>
          <cell r="C370"/>
          <cell r="D370" t="str">
            <v>Tampão f°f° articulado, classe B400, carga máxima 40 T, redondo tampa 600 mm para rede pluvial/esgoto. Incluindo fornecimento, assentamento e requadro em concreto fck 20MPa, de 1,00m x 1,00m x 0,20m</v>
          </cell>
          <cell r="E370">
            <v>53</v>
          </cell>
          <cell r="F370" t="str">
            <v xml:space="preserve">UN </v>
          </cell>
          <cell r="G370">
            <v>453.48</v>
          </cell>
          <cell r="H370" t="str">
            <v>-</v>
          </cell>
        </row>
        <row r="371">
          <cell r="A371" t="str">
            <v>DR/0360</v>
          </cell>
          <cell r="B371" t="str">
            <v>cotação - SEL</v>
          </cell>
          <cell r="C371"/>
          <cell r="D371" t="str">
            <v>Tampão f°f° articulado, classe B400, carga máxima 40 T, redondo tampa 600 mm para rede pluvial/esgoto, NBR 10160 e NBR 6916 / FE 42012 - fornecimento</v>
          </cell>
          <cell r="E371" t="str">
            <v>Set,2020</v>
          </cell>
          <cell r="F371" t="str">
            <v>un</v>
          </cell>
          <cell r="G371">
            <v>392.66</v>
          </cell>
          <cell r="H371" t="str">
            <v>-</v>
          </cell>
        </row>
        <row r="372">
          <cell r="A372">
            <v>11301</v>
          </cell>
          <cell r="B372" t="str">
            <v>SINAPI</v>
          </cell>
          <cell r="C372"/>
          <cell r="D372" t="str">
            <v>Tampão fºfº articulado, classe B125 carga máxima 12,5 T, redondo tampa 600 mm, rede pluvial/esgoto. Exclusive assentamento</v>
          </cell>
          <cell r="E372">
            <v>42.5</v>
          </cell>
          <cell r="F372" t="str">
            <v xml:space="preserve">UN    </v>
          </cell>
          <cell r="G372">
            <v>406.18</v>
          </cell>
          <cell r="H372" t="str">
            <v>-</v>
          </cell>
        </row>
        <row r="373">
          <cell r="A373">
            <v>98114</v>
          </cell>
          <cell r="B373" t="str">
            <v>SINAPI</v>
          </cell>
          <cell r="C373">
            <v>83627</v>
          </cell>
          <cell r="D373" t="str">
            <v>Tampão fºfº articulado, classe B125 carga máxima 12,5 T, redondo tampa 600 mm, rede pluvial/esgoto, para chaminé, caixa de areia e poço visita assentado com concreto fck = 20MPa, fornecimento e assentamento</v>
          </cell>
          <cell r="E373"/>
          <cell r="F373" t="str">
            <v>UN</v>
          </cell>
          <cell r="G373">
            <v>458.23</v>
          </cell>
          <cell r="H373" t="str">
            <v>-</v>
          </cell>
        </row>
        <row r="374">
          <cell r="A374" t="str">
            <v>DR/0365</v>
          </cell>
          <cell r="B374" t="str">
            <v>composição</v>
          </cell>
          <cell r="C374"/>
          <cell r="D374" t="str">
            <v>Substituição de tampão de PV, incluindo fornecimento de tampão de fºfº articulado, Classe B400, carga máxima 40 T, redondo tampa 600 mm para rede pluvial/esgoto, e requadro em concreto simples fck 20MPa, de 1,00m x 1,00m x 0,20m</v>
          </cell>
          <cell r="E374"/>
          <cell r="F374" t="str">
            <v xml:space="preserve">UN </v>
          </cell>
          <cell r="G374">
            <v>505.35</v>
          </cell>
          <cell r="H374" t="str">
            <v>-</v>
          </cell>
        </row>
        <row r="375">
          <cell r="A375" t="str">
            <v>DR/0370</v>
          </cell>
          <cell r="B375" t="str">
            <v>composição</v>
          </cell>
          <cell r="C375"/>
          <cell r="D375" t="str">
            <v>Remoção e reassentamento de tampão em f°f° para PV, com  reaproveitamento, incluindo recorte, demolição e requadro em concreto simples fck 20MPa, de 1,00m x 1,00m x 0,20m</v>
          </cell>
          <cell r="E375"/>
          <cell r="F375" t="str">
            <v xml:space="preserve">UN </v>
          </cell>
          <cell r="G375">
            <v>153.88</v>
          </cell>
          <cell r="H375" t="str">
            <v>-</v>
          </cell>
        </row>
        <row r="376">
          <cell r="A376" t="str">
            <v>DR/0375</v>
          </cell>
          <cell r="B376" t="str">
            <v>composição</v>
          </cell>
          <cell r="C376"/>
          <cell r="D376" t="str">
            <v>Grelha articulada fofo articulada, classe D400, carga máxima 40 T, 415 x 955 mm, para boca de lobo, NBR 10160 e NBR 6916 / FE 42012 - fornecimento e assentamento</v>
          </cell>
          <cell r="E376"/>
          <cell r="F376" t="str">
            <v xml:space="preserve">UN </v>
          </cell>
          <cell r="G376">
            <v>532.44000000000005</v>
          </cell>
          <cell r="H376" t="str">
            <v>-</v>
          </cell>
        </row>
        <row r="377">
          <cell r="A377" t="str">
            <v>DR/0380</v>
          </cell>
          <cell r="B377" t="str">
            <v>cotação - SEL</v>
          </cell>
          <cell r="C377"/>
          <cell r="D377" t="str">
            <v>Grelha articulada fofo articulada, classe D400, carga máxima 40 T, 415 x 955 mm, para boca de lobo, NBR 10160 e NBR 6916 / FE 42012 - fornecimento</v>
          </cell>
          <cell r="E377" t="str">
            <v>Set,2020</v>
          </cell>
          <cell r="F377" t="str">
            <v>un</v>
          </cell>
          <cell r="G377">
            <v>446.33</v>
          </cell>
          <cell r="H377" t="str">
            <v>-</v>
          </cell>
        </row>
        <row r="378">
          <cell r="A378" t="str">
            <v>DR/0385</v>
          </cell>
          <cell r="B378" t="str">
            <v>composição</v>
          </cell>
          <cell r="C378"/>
          <cell r="D378" t="str">
            <v>Substituição de quadro e grelha articulada em f°f°, classe D400, carga máxima 40 T, 415 x 955 mm para boca de lobo, incluindo demolição e implantação da sarjeta de contorno (chama) em concreto fck = 20 MPa</v>
          </cell>
          <cell r="E378"/>
          <cell r="F378" t="str">
            <v xml:space="preserve">UN </v>
          </cell>
          <cell r="G378">
            <v>605.37</v>
          </cell>
          <cell r="H378" t="str">
            <v>-</v>
          </cell>
        </row>
        <row r="379">
          <cell r="A379" t="str">
            <v>DR/0390</v>
          </cell>
          <cell r="B379" t="str">
            <v>composição</v>
          </cell>
          <cell r="C379"/>
          <cell r="D379" t="str">
            <v>Remoção e reassentamento de quadro e grelha articulada em f°f° para boca de lobo, incluindo demolição e implantação da sarjeta de contorno (chama) em concreto fck = 20 Mpa</v>
          </cell>
          <cell r="E379"/>
          <cell r="F379" t="str">
            <v xml:space="preserve">UN </v>
          </cell>
          <cell r="G379">
            <v>155.55000000000001</v>
          </cell>
          <cell r="H379" t="str">
            <v>-</v>
          </cell>
        </row>
        <row r="380">
          <cell r="A380" t="str">
            <v>DR/0395</v>
          </cell>
          <cell r="B380" t="str">
            <v>composição</v>
          </cell>
          <cell r="C380"/>
          <cell r="D380" t="str">
            <v>Tampão f°f° articulado T9, classe B125, carga máxima 12,5 T, redondo tampa 100 mm para registro de água. Incluindo fornecimento, assentamento e requadro em concreto fck 20MPa, de 0,50m x 0,50m x 0,20m</v>
          </cell>
          <cell r="E380"/>
          <cell r="F380" t="str">
            <v xml:space="preserve">UN </v>
          </cell>
          <cell r="G380">
            <v>359.44</v>
          </cell>
          <cell r="H380" t="str">
            <v>-</v>
          </cell>
        </row>
        <row r="381">
          <cell r="A381" t="str">
            <v>DR/0400</v>
          </cell>
          <cell r="B381" t="str">
            <v>composição</v>
          </cell>
          <cell r="C381"/>
          <cell r="D381" t="str">
            <v>Substituição de tampão de registro de água, incluindo fornecimento de tampão de fºfº articulado T9, Classe B125, carga máxima 12,5 T, redondo tampa 100 mm e requadro em concreto simples fck 20MPa, de 0,50m x 0,50m x 0,20m</v>
          </cell>
          <cell r="E381"/>
          <cell r="F381" t="str">
            <v xml:space="preserve">UN </v>
          </cell>
          <cell r="G381">
            <v>751.03</v>
          </cell>
          <cell r="H381" t="str">
            <v>-</v>
          </cell>
        </row>
        <row r="382">
          <cell r="A382" t="str">
            <v>DR/0405</v>
          </cell>
          <cell r="B382" t="str">
            <v>cotação - SEL</v>
          </cell>
          <cell r="C382"/>
          <cell r="D382" t="str">
            <v>Tampão fofo articulado T9, classe B125, carga máxima 12,5 T, DN 100 mm, para registro de água, NBR 10160 e NBR 6916 / FE 42012 - fornecimento</v>
          </cell>
          <cell r="E382" t="str">
            <v>Set,2020</v>
          </cell>
          <cell r="F382" t="str">
            <v>un</v>
          </cell>
          <cell r="G382">
            <v>112.83</v>
          </cell>
          <cell r="H382" t="str">
            <v>-</v>
          </cell>
        </row>
        <row r="383">
          <cell r="A383" t="str">
            <v>DR/0410</v>
          </cell>
          <cell r="B383" t="str">
            <v>composição</v>
          </cell>
          <cell r="C383"/>
          <cell r="D383" t="str">
            <v>Entrada d'água - EDA 01 (Refer. SICRO CÓD. 2003385)</v>
          </cell>
          <cell r="E383"/>
          <cell r="F383" t="str">
            <v xml:space="preserve">UN </v>
          </cell>
          <cell r="G383">
            <v>53.35</v>
          </cell>
          <cell r="H383" t="str">
            <v>-</v>
          </cell>
        </row>
        <row r="384">
          <cell r="A384" t="str">
            <v>DR/0415</v>
          </cell>
          <cell r="B384" t="str">
            <v>composição</v>
          </cell>
          <cell r="C384"/>
          <cell r="D384" t="str">
            <v>Descida d'água tipo rápido, seção retangular - DAR 02 (Refer. SICRO CÓD. 2003391, JAN/2020)</v>
          </cell>
          <cell r="E384"/>
          <cell r="F384" t="str">
            <v>M</v>
          </cell>
          <cell r="G384">
            <v>139.57</v>
          </cell>
          <cell r="H384" t="str">
            <v>-</v>
          </cell>
        </row>
        <row r="385">
          <cell r="A385"/>
          <cell r="B385"/>
          <cell r="C385"/>
          <cell r="D385"/>
          <cell r="E385"/>
          <cell r="F385"/>
          <cell r="G385"/>
          <cell r="H385" t="str">
            <v/>
          </cell>
        </row>
        <row r="386">
          <cell r="A386"/>
          <cell r="B386"/>
          <cell r="C386" t="str">
            <v>7.0</v>
          </cell>
          <cell r="D386" t="str">
            <v>SERVIÇOS DE ESTRUTURAS E CONTENÇÕES</v>
          </cell>
          <cell r="E386"/>
          <cell r="F386"/>
          <cell r="G386"/>
          <cell r="H386" t="str">
            <v/>
          </cell>
        </row>
        <row r="387">
          <cell r="A387">
            <v>73361</v>
          </cell>
          <cell r="B387" t="str">
            <v>SINAPI</v>
          </cell>
          <cell r="C387"/>
          <cell r="D387" t="str">
            <v>Concreto ciclópico fck = 10MPa, com 30% de pedra-de-mão, concreto 1:3:5, lançado e aplicado</v>
          </cell>
          <cell r="E387"/>
          <cell r="F387" t="str">
            <v>M3</v>
          </cell>
          <cell r="G387">
            <v>329.39</v>
          </cell>
          <cell r="H387" t="str">
            <v>-</v>
          </cell>
        </row>
        <row r="388">
          <cell r="A388">
            <v>94962</v>
          </cell>
          <cell r="B388" t="str">
            <v>SINAPI</v>
          </cell>
          <cell r="C388"/>
          <cell r="D388" t="str">
            <v>Concreto magro para lastro, traço 1:4,5:4,5 (cimento/ areia média/ brita 1) - preparo mecânico com betoneira 400 L. AF_07/2016</v>
          </cell>
          <cell r="E388"/>
          <cell r="F388" t="str">
            <v>M3</v>
          </cell>
          <cell r="G388">
            <v>230.7</v>
          </cell>
          <cell r="H388" t="str">
            <v>-</v>
          </cell>
        </row>
        <row r="389">
          <cell r="A389">
            <v>94963</v>
          </cell>
          <cell r="B389" t="str">
            <v>SINAPI</v>
          </cell>
          <cell r="C389"/>
          <cell r="D389" t="str">
            <v>Concreto fck = 15MPa, traço 1:3,4:3,5 (cimento/ areia média/ brita 1)  - preparo mecânico com betoneira 400 l. AF_07/2016</v>
          </cell>
          <cell r="E389"/>
          <cell r="F389" t="str">
            <v>M3</v>
          </cell>
          <cell r="G389">
            <v>259.41000000000003</v>
          </cell>
          <cell r="H389" t="str">
            <v>-</v>
          </cell>
        </row>
        <row r="390">
          <cell r="A390">
            <v>94964</v>
          </cell>
          <cell r="B390" t="str">
            <v>SINAPI</v>
          </cell>
          <cell r="C390"/>
          <cell r="D390" t="str">
            <v>Concreto fck = 20MPa, traço 1:2,7:3 (cimento/ areia média/ brita 1)  - preparo mecânico com betoneira 400 l. AF_07/2016</v>
          </cell>
          <cell r="E390"/>
          <cell r="F390" t="str">
            <v>M3</v>
          </cell>
          <cell r="G390">
            <v>287.13</v>
          </cell>
          <cell r="H390" t="str">
            <v>-</v>
          </cell>
        </row>
        <row r="391">
          <cell r="A391">
            <v>94965</v>
          </cell>
          <cell r="B391" t="str">
            <v>SINAPI</v>
          </cell>
          <cell r="C391"/>
          <cell r="D391" t="str">
            <v>Concreto fck = 25MPa, traço 1:2,3:2,7 (cimento/ areia média/ brita 1)  - preparo mecânico com betoneira 400 l. AF_07/2016</v>
          </cell>
          <cell r="E391"/>
          <cell r="F391" t="str">
            <v>M3</v>
          </cell>
          <cell r="G391">
            <v>300.06</v>
          </cell>
          <cell r="H391" t="str">
            <v>-</v>
          </cell>
        </row>
        <row r="392">
          <cell r="A392">
            <v>94966</v>
          </cell>
          <cell r="B392" t="str">
            <v>SINAPI</v>
          </cell>
          <cell r="C392"/>
          <cell r="D392" t="str">
            <v>Concreto fck = 30MPa, traço 1:2,1:2,5 (cimento/ areia média/ brita 1)  - preparo mecânico com betoneira 400 l. AF_07/2016</v>
          </cell>
          <cell r="E392"/>
          <cell r="F392" t="str">
            <v>M3</v>
          </cell>
          <cell r="G392">
            <v>311.73</v>
          </cell>
          <cell r="H392" t="str">
            <v>-</v>
          </cell>
        </row>
        <row r="393">
          <cell r="A393">
            <v>94967</v>
          </cell>
          <cell r="B393" t="str">
            <v>SINAPI</v>
          </cell>
          <cell r="C393"/>
          <cell r="D393" t="str">
            <v>Concreto fck = 40MPa, traço 1:1,6:1,9 (cimento/ areia média/ brita 1)  - preparo mecânico com betoneira 400 l. AF_07/2016</v>
          </cell>
          <cell r="E393"/>
          <cell r="F393" t="str">
            <v>M3</v>
          </cell>
          <cell r="G393">
            <v>360.11</v>
          </cell>
          <cell r="H393" t="str">
            <v>-</v>
          </cell>
        </row>
        <row r="394">
          <cell r="A394">
            <v>34494</v>
          </cell>
          <cell r="B394" t="str">
            <v>SINAPI</v>
          </cell>
          <cell r="C394"/>
          <cell r="D394" t="str">
            <v>Concreto usinado bombeável, classe de resistência C30, com brita 0 e 1, slump = 100 +/- 20 mm, exclusive serviço de bombeamento (NBR 8953), sem lançamento</v>
          </cell>
          <cell r="E394"/>
          <cell r="F394" t="str">
            <v xml:space="preserve">M3    </v>
          </cell>
          <cell r="G394">
            <v>314.92</v>
          </cell>
          <cell r="H394" t="str">
            <v>-</v>
          </cell>
        </row>
        <row r="395">
          <cell r="A395">
            <v>34495</v>
          </cell>
          <cell r="B395" t="str">
            <v>SINAPI</v>
          </cell>
          <cell r="C395"/>
          <cell r="D395" t="str">
            <v>Concreto usinado bombeável, classe de resistência C35, com brita 0 e 1, slump = 100 +/- 20 mm, exclusive serviço de bombeamento (NBR 8953), sem lançamento</v>
          </cell>
          <cell r="E395"/>
          <cell r="F395" t="str">
            <v xml:space="preserve">M3    </v>
          </cell>
          <cell r="G395">
            <v>325.07</v>
          </cell>
          <cell r="H395" t="str">
            <v>-</v>
          </cell>
        </row>
        <row r="396">
          <cell r="A396">
            <v>90284</v>
          </cell>
          <cell r="B396" t="str">
            <v>SINAPI</v>
          </cell>
          <cell r="C396"/>
          <cell r="D396" t="str">
            <v>Graute fgk=25 MPa; traço 1:1,2:1,5 (cimento/ areia grossa/ brita 0/ aditivo) - preparo mecânico com betoneira 400 L, sem lançamento. AF_02/2015</v>
          </cell>
          <cell r="E396"/>
          <cell r="F396" t="str">
            <v>M3</v>
          </cell>
          <cell r="G396">
            <v>338.65</v>
          </cell>
          <cell r="H396" t="str">
            <v>-</v>
          </cell>
        </row>
        <row r="397">
          <cell r="A397">
            <v>92873</v>
          </cell>
          <cell r="B397" t="str">
            <v>SINAPI</v>
          </cell>
          <cell r="C397" t="str">
            <v>74157/4
EC/0001</v>
          </cell>
          <cell r="D397" t="str">
            <v>Lançamento com uso de baldes, adensamento e acabamento de concreto em estruturas. af_12/2015</v>
          </cell>
          <cell r="E397"/>
          <cell r="F397" t="str">
            <v>M3</v>
          </cell>
          <cell r="G397">
            <v>143.58000000000001</v>
          </cell>
          <cell r="H397" t="str">
            <v>-</v>
          </cell>
        </row>
        <row r="398">
          <cell r="A398">
            <v>92874</v>
          </cell>
          <cell r="B398" t="str">
            <v>SINAPI</v>
          </cell>
          <cell r="C398"/>
          <cell r="D398" t="str">
            <v>Lançamento com uso de bomba, adensamento e acabamento de concreto em estruturas. Af_12/2015</v>
          </cell>
          <cell r="E398"/>
          <cell r="F398" t="str">
            <v>M3</v>
          </cell>
          <cell r="G398">
            <v>23.86</v>
          </cell>
          <cell r="H398" t="str">
            <v>-</v>
          </cell>
        </row>
        <row r="399">
          <cell r="A399">
            <v>41805</v>
          </cell>
          <cell r="B399" t="str">
            <v>SINAPI</v>
          </cell>
          <cell r="C399"/>
          <cell r="D399" t="str">
            <v>Locacao de andaime suspenso ou balancim manual, capacidade de carga total de aproximadamente 250 kg/m2, plataforma de 1,50 m x 0,80 m (C x L), cabo de 45 m</v>
          </cell>
          <cell r="E399"/>
          <cell r="F399" t="str">
            <v xml:space="preserve">MES   </v>
          </cell>
          <cell r="G399">
            <v>427</v>
          </cell>
          <cell r="H399" t="str">
            <v>-</v>
          </cell>
        </row>
        <row r="400">
          <cell r="A400">
            <v>10527</v>
          </cell>
          <cell r="B400" t="str">
            <v>SINAPI</v>
          </cell>
          <cell r="C400">
            <v>20193</v>
          </cell>
          <cell r="D400" t="str">
            <v>Locacao de andaime metalico tubular de encaixe, tipo de torre, com largura de 1 ate 1,5 m e altura de *1,00* m</v>
          </cell>
          <cell r="E400"/>
          <cell r="F400" t="str">
            <v xml:space="preserve">MXMES </v>
          </cell>
          <cell r="G400">
            <v>15.75</v>
          </cell>
          <cell r="H400" t="str">
            <v>-</v>
          </cell>
        </row>
        <row r="401">
          <cell r="A401">
            <v>97064</v>
          </cell>
          <cell r="B401" t="str">
            <v>SINAPI</v>
          </cell>
          <cell r="C401">
            <v>97063</v>
          </cell>
          <cell r="D401" t="str">
            <v>Montagem e desmontagem de andaime tubular tipo torre (Exclusive andaime e limpeza). AF_11/2017</v>
          </cell>
          <cell r="E401"/>
          <cell r="F401" t="str">
            <v>M</v>
          </cell>
          <cell r="G401">
            <v>13.33</v>
          </cell>
          <cell r="H401" t="str">
            <v>-</v>
          </cell>
        </row>
        <row r="402">
          <cell r="A402">
            <v>73301</v>
          </cell>
          <cell r="B402" t="str">
            <v>SINAPI</v>
          </cell>
          <cell r="C402"/>
          <cell r="D402" t="str">
            <v>Escoramento formas até H = 3,30m, com madeira de 3a qualidade, não aparelhada, aproveitamento tabuas 3x e prumos 4x</v>
          </cell>
          <cell r="E402"/>
          <cell r="F402" t="str">
            <v>M3</v>
          </cell>
          <cell r="G402">
            <v>8.0399999999999991</v>
          </cell>
          <cell r="H402" t="str">
            <v>-</v>
          </cell>
        </row>
        <row r="403">
          <cell r="A403">
            <v>90439</v>
          </cell>
          <cell r="B403" t="str">
            <v>SINAPI</v>
          </cell>
          <cell r="C403"/>
          <cell r="D403" t="str">
            <v>Furo em concreto para diâmetros menores ou iguais a 40 mm. Af_05/2015</v>
          </cell>
          <cell r="E403"/>
          <cell r="F403" t="str">
            <v>UN</v>
          </cell>
          <cell r="G403">
            <v>47.03</v>
          </cell>
          <cell r="H403" t="str">
            <v>-</v>
          </cell>
        </row>
        <row r="404">
          <cell r="A404">
            <v>90440</v>
          </cell>
          <cell r="B404" t="str">
            <v>SINAPI</v>
          </cell>
          <cell r="C404"/>
          <cell r="D404" t="str">
            <v>Furo em concreto para diâmetros maiores que 40 mm e menores ou iguais a 75 mm. Af_05/2015</v>
          </cell>
          <cell r="E404"/>
          <cell r="F404" t="str">
            <v>UN</v>
          </cell>
          <cell r="G404">
            <v>75.319999999999993</v>
          </cell>
          <cell r="H404" t="str">
            <v>-</v>
          </cell>
        </row>
        <row r="405">
          <cell r="A405">
            <v>90441</v>
          </cell>
          <cell r="B405" t="str">
            <v>SINAPI</v>
          </cell>
          <cell r="C405"/>
          <cell r="D405" t="str">
            <v>Furo em concreto para diâmetros maiores que 75 mm. Af_05/2015</v>
          </cell>
          <cell r="E405"/>
          <cell r="F405" t="str">
            <v>UN</v>
          </cell>
          <cell r="G405">
            <v>96.21</v>
          </cell>
          <cell r="H405" t="str">
            <v>-</v>
          </cell>
        </row>
        <row r="406">
          <cell r="A406">
            <v>93959</v>
          </cell>
          <cell r="B406" t="str">
            <v>SINAPI</v>
          </cell>
          <cell r="C406"/>
          <cell r="D406" t="str">
            <v>Execução de grampo para solo grampeado com comprimento maior que 6 m e menor ou igual a 8 m, diâmetro de 10 cm, perfuração com equipamento manual e armadura com diâmetro de 20 mm. Af_05/2016</v>
          </cell>
          <cell r="E406"/>
          <cell r="F406" t="str">
            <v>M</v>
          </cell>
          <cell r="G406">
            <v>146.47999999999999</v>
          </cell>
          <cell r="H406" t="str">
            <v>-</v>
          </cell>
        </row>
        <row r="407">
          <cell r="A407">
            <v>91074</v>
          </cell>
          <cell r="B407" t="str">
            <v>SINAPI</v>
          </cell>
          <cell r="C407"/>
          <cell r="D407" t="str">
            <v>Execução de revestimento de concreto projetado com espessura de 10 cm, armado com tela (Q-138), inclinação menor que 90°, aplicação contínua, utilizando equipamento de projeção com 3 m³/h de capacidade. Af_01/2016</v>
          </cell>
          <cell r="E407" t="str">
            <v>areia média = 0,1345m³/m³ brita = 0,069m³/m³</v>
          </cell>
          <cell r="F407" t="str">
            <v>M2</v>
          </cell>
          <cell r="G407">
            <v>94.13</v>
          </cell>
          <cell r="H407" t="str">
            <v>-</v>
          </cell>
        </row>
        <row r="408">
          <cell r="A408">
            <v>91099</v>
          </cell>
          <cell r="B408" t="str">
            <v>SINAPI</v>
          </cell>
          <cell r="C408"/>
          <cell r="D408" t="str">
            <v>Execução de revestimento de concreto projetado com espessura de 10 cm, armado com fibra de aço tipo A-I, inclinação de 90°, aplicação descontínua, utilizando equipamento de projeção com 3 m³/h de capacidade. Af_01/2016</v>
          </cell>
          <cell r="E408"/>
          <cell r="F408" t="str">
            <v>M2</v>
          </cell>
          <cell r="G408">
            <v>113.41</v>
          </cell>
          <cell r="H408" t="str">
            <v>-</v>
          </cell>
        </row>
        <row r="409">
          <cell r="A409" t="str">
            <v>EC/0005</v>
          </cell>
          <cell r="B409" t="str">
            <v>composição</v>
          </cell>
          <cell r="C409"/>
          <cell r="D409" t="str">
            <v>Injeção de calda de cimento, inclindo aditivo expansor, fornecimento, preparo e aplicação</v>
          </cell>
          <cell r="E409"/>
          <cell r="F409" t="str">
            <v>L</v>
          </cell>
          <cell r="G409">
            <v>1.19</v>
          </cell>
          <cell r="H409" t="str">
            <v>-</v>
          </cell>
        </row>
        <row r="410">
          <cell r="A410" t="str">
            <v>EC/0010</v>
          </cell>
          <cell r="B410" t="str">
            <v>composição</v>
          </cell>
          <cell r="C410"/>
          <cell r="D410" t="str">
            <v>Execução de grampo para solo grampeado com comprimento maior que 10 m, diâmetro de 7 cm, perfuração com equipamento manual. Incluindo armadura dupla CA-50 de 2Ø16 mm, centralizadores, tubos de injeção multifases, válvula de injeção, pintura anticorrosiva e injeção de calda de cimento (Refer. SINAPI CÓD. 93966)</v>
          </cell>
          <cell r="E410"/>
          <cell r="F410" t="str">
            <v>M</v>
          </cell>
          <cell r="G410">
            <v>131.01</v>
          </cell>
          <cell r="H410" t="str">
            <v>-</v>
          </cell>
        </row>
        <row r="411">
          <cell r="A411">
            <v>92415</v>
          </cell>
          <cell r="B411" t="str">
            <v>SINAPI</v>
          </cell>
          <cell r="C411"/>
          <cell r="D411" t="str">
            <v>Montagem e desmontagem de fôrma de pilares retangulares e estruturas similares com área média das seções maior que 0,25 m², pé-direito simples, em chapa de madeira compensada resinada, 2 utilizações. AF_12/2015</v>
          </cell>
          <cell r="E411"/>
          <cell r="F411" t="str">
            <v>M2</v>
          </cell>
          <cell r="G411">
            <v>82.13</v>
          </cell>
          <cell r="H411" t="str">
            <v>-</v>
          </cell>
        </row>
        <row r="412">
          <cell r="A412">
            <v>92423</v>
          </cell>
          <cell r="B412" t="str">
            <v>SINAPI</v>
          </cell>
          <cell r="C412"/>
          <cell r="D412" t="str">
            <v>Montagem e desmontagem de fôrma de pilares retangulares e estruturas similares com área média das seções maior que 0,25 m², pé-direito simples, em chapa de madeira compensada resinada, 6 utilizações. AF_12/2015</v>
          </cell>
          <cell r="E412"/>
          <cell r="F412" t="str">
            <v>M2</v>
          </cell>
          <cell r="G412">
            <v>43.79</v>
          </cell>
          <cell r="H412" t="str">
            <v>-</v>
          </cell>
        </row>
        <row r="413">
          <cell r="A413">
            <v>92431</v>
          </cell>
          <cell r="B413" t="str">
            <v>SINAPI</v>
          </cell>
          <cell r="C413"/>
          <cell r="D413" t="str">
            <v>Montagem e desmontagem de fôrma de pilares retangulares e estruturas similares com área média das seções maior que 0,25 m², pé-direito simples, em chapa de madeira compensada plastificada, 10 utilizações. AF_12/2015</v>
          </cell>
          <cell r="E413"/>
          <cell r="F413" t="str">
            <v>M2</v>
          </cell>
          <cell r="G413">
            <v>35.22</v>
          </cell>
          <cell r="H413" t="str">
            <v>-</v>
          </cell>
        </row>
        <row r="414">
          <cell r="A414">
            <v>92439</v>
          </cell>
          <cell r="B414" t="str">
            <v>SINAPI</v>
          </cell>
          <cell r="C414"/>
          <cell r="D414" t="str">
            <v>Montagem e desmontagem de fôrma de pilares retangulares e estruturas similares com área média das seções maior que 0,25 m², pé-direito simples, em chapa de madeira compensada plastificada, 14 utilizações. AF_12/2015</v>
          </cell>
          <cell r="E414"/>
          <cell r="F414" t="str">
            <v>M2</v>
          </cell>
          <cell r="G414">
            <v>32.54</v>
          </cell>
          <cell r="H414" t="str">
            <v>-</v>
          </cell>
        </row>
        <row r="415">
          <cell r="A415">
            <v>92915</v>
          </cell>
          <cell r="B415" t="str">
            <v>SINAPI</v>
          </cell>
          <cell r="C415"/>
          <cell r="D415" t="str">
            <v>Armação de estruturas de concreto armado, exceto vigas, pilares, lajes e fundações, utilizando aço CA-60 de 5,0 mm - montagem. AF_12/2015</v>
          </cell>
          <cell r="E415"/>
          <cell r="F415" t="str">
            <v>KG</v>
          </cell>
          <cell r="G415">
            <v>11.89</v>
          </cell>
          <cell r="H415" t="str">
            <v>-</v>
          </cell>
        </row>
        <row r="416">
          <cell r="A416">
            <v>92916</v>
          </cell>
          <cell r="B416" t="str">
            <v>SINAPI</v>
          </cell>
          <cell r="C416"/>
          <cell r="D416" t="str">
            <v>Armação de estruturas de concreto armado, exceto vigas, pilares, lajes e fundações, utilizando aço CA-50 de 6,3 mm - montagem. AF_12/2015</v>
          </cell>
          <cell r="E416"/>
          <cell r="F416" t="str">
            <v>KG</v>
          </cell>
          <cell r="G416">
            <v>11.13</v>
          </cell>
          <cell r="H416" t="str">
            <v>-</v>
          </cell>
        </row>
        <row r="417">
          <cell r="A417">
            <v>92917</v>
          </cell>
          <cell r="B417" t="str">
            <v>SINAPI</v>
          </cell>
          <cell r="C417"/>
          <cell r="D417" t="str">
            <v>Armação de estruturas de concreto armado, exceto vigas, pilares, lajes e fundações, utilizando aço CA-50 de 8,0 mm - montagem. AF_12/2015</v>
          </cell>
          <cell r="E417"/>
          <cell r="F417" t="str">
            <v>KG</v>
          </cell>
          <cell r="G417">
            <v>10.39</v>
          </cell>
          <cell r="H417" t="str">
            <v>-</v>
          </cell>
        </row>
        <row r="418">
          <cell r="A418">
            <v>92919</v>
          </cell>
          <cell r="B418" t="str">
            <v>SINAPI</v>
          </cell>
          <cell r="C418"/>
          <cell r="D418" t="str">
            <v>Armação de estruturas de concreto armado, exceto vigas, pilares, lajes e fundações, utilizando aço CA-50 de 10,0 mm - montagem. AF_12/2015</v>
          </cell>
          <cell r="E418"/>
          <cell r="F418" t="str">
            <v>KG</v>
          </cell>
          <cell r="G418">
            <v>9.27</v>
          </cell>
          <cell r="H418" t="str">
            <v>-</v>
          </cell>
        </row>
        <row r="419">
          <cell r="A419">
            <v>92921</v>
          </cell>
          <cell r="B419" t="str">
            <v>SINAPI</v>
          </cell>
          <cell r="C419"/>
          <cell r="D419" t="str">
            <v>Armação de estruturas de concreto armado, exceto vigas, pilares, lajes e fundações, utilizando aço CA-50 de 12,5 mm - montagem. AF_12/2015</v>
          </cell>
          <cell r="E419"/>
          <cell r="F419" t="str">
            <v>KG</v>
          </cell>
          <cell r="G419">
            <v>7.78</v>
          </cell>
          <cell r="H419" t="str">
            <v>-</v>
          </cell>
        </row>
        <row r="420">
          <cell r="A420">
            <v>91007</v>
          </cell>
          <cell r="B420" t="str">
            <v>SINAPI</v>
          </cell>
          <cell r="C420"/>
          <cell r="D420" t="str">
            <v>Formas manuseáveis para paredes de concreto moldadas in loco, de edificações de pavimento único, em panos de fachada sem vãos. AF_06/2015</v>
          </cell>
          <cell r="E420" t="str">
            <v>fôrma metálica</v>
          </cell>
          <cell r="F420" t="str">
            <v>M2</v>
          </cell>
          <cell r="G420">
            <v>9.74</v>
          </cell>
          <cell r="H420" t="str">
            <v>-</v>
          </cell>
        </row>
        <row r="421">
          <cell r="A421">
            <v>92409</v>
          </cell>
          <cell r="B421" t="str">
            <v>SINAPI</v>
          </cell>
          <cell r="C421"/>
          <cell r="D421" t="str">
            <v>Montagem e desmontagem de fôrma de pilares retangulares e estruturas similares com área média das seções maior que 0,25 m², pé-direito simples, em madeira serrada, 1 utilização. Af_12/2015</v>
          </cell>
          <cell r="E421"/>
          <cell r="F421" t="str">
            <v>M2</v>
          </cell>
          <cell r="G421">
            <v>129.19</v>
          </cell>
          <cell r="H421" t="str">
            <v>-</v>
          </cell>
        </row>
        <row r="422">
          <cell r="A422">
            <v>92411</v>
          </cell>
          <cell r="B422" t="str">
            <v>SINAPI</v>
          </cell>
          <cell r="C422"/>
          <cell r="D422" t="str">
            <v>Montagem e desmontagem de fôrma de pilares retangulares e estruturas similares com área média das seções maior que 0,25 m², pé-direito simples, em madeira serrada, 2 utilização. Af_12/2015</v>
          </cell>
          <cell r="E422"/>
          <cell r="F422" t="str">
            <v>M2</v>
          </cell>
          <cell r="G422">
            <v>89.19</v>
          </cell>
          <cell r="H422" t="str">
            <v>-</v>
          </cell>
        </row>
        <row r="423">
          <cell r="A423">
            <v>92413</v>
          </cell>
          <cell r="B423" t="str">
            <v>SINAPI</v>
          </cell>
          <cell r="C423"/>
          <cell r="D423" t="str">
            <v>Montagem e desmontagem de fôrma de pilares retangulares e estruturas similares com área média das seções maior que 0,25 m², pé-direito simples, em madeira serrada, 4 utilização. Af_12/2015</v>
          </cell>
          <cell r="E423"/>
          <cell r="F423" t="str">
            <v>M2</v>
          </cell>
          <cell r="G423">
            <v>59.79</v>
          </cell>
          <cell r="H423" t="str">
            <v>-</v>
          </cell>
        </row>
        <row r="424">
          <cell r="A424">
            <v>96534</v>
          </cell>
          <cell r="B424" t="str">
            <v>SINAPI</v>
          </cell>
          <cell r="C424"/>
          <cell r="D424" t="str">
            <v>Fabricação, montagem e desmontagem de fôrma para bloco de coroamento, em madeira serrada, e=25 mm, 4 utilizações. Af_06/2017</v>
          </cell>
          <cell r="E424"/>
          <cell r="F424" t="str">
            <v>M2</v>
          </cell>
          <cell r="G424">
            <v>48.6</v>
          </cell>
          <cell r="H424" t="str">
            <v>-</v>
          </cell>
        </row>
        <row r="425">
          <cell r="A425">
            <v>96543</v>
          </cell>
          <cell r="B425" t="str">
            <v>SINAPI</v>
          </cell>
          <cell r="C425"/>
          <cell r="D425" t="str">
            <v>Armação de bloco, viga baldrame e sapata utilizando aço CA-60 de 5 mm - montagem. Af_06/2017 (estruturas diversas de concreto armado)</v>
          </cell>
          <cell r="E425"/>
          <cell r="F425" t="str">
            <v>KG</v>
          </cell>
          <cell r="G425">
            <v>12.81</v>
          </cell>
          <cell r="H425" t="str">
            <v>-</v>
          </cell>
        </row>
        <row r="426">
          <cell r="A426">
            <v>100342</v>
          </cell>
          <cell r="B426" t="str">
            <v>SINAPI</v>
          </cell>
          <cell r="C426"/>
          <cell r="D426" t="str">
            <v>Armação de cortina de contenção em concreto armado, com aço CA-50 de 6,3 mm - montagem. Af_07/2019 (estruturas diversas de concreto armado)</v>
          </cell>
          <cell r="E426"/>
          <cell r="F426" t="str">
            <v>KG</v>
          </cell>
          <cell r="G426">
            <v>10.64</v>
          </cell>
          <cell r="H426" t="str">
            <v>-</v>
          </cell>
        </row>
        <row r="427">
          <cell r="A427">
            <v>100343</v>
          </cell>
          <cell r="B427" t="str">
            <v>SINAPI</v>
          </cell>
          <cell r="C427"/>
          <cell r="D427" t="str">
            <v>Armação de cortina de contenção em concreto armado, com aço CA-50 de 8 mm - montagem. Af_07/2019 (estruturas diversas de concreto armado)</v>
          </cell>
          <cell r="E427"/>
          <cell r="F427" t="str">
            <v>KG</v>
          </cell>
          <cell r="G427">
            <v>10.029999999999999</v>
          </cell>
          <cell r="H427" t="str">
            <v>-</v>
          </cell>
        </row>
        <row r="428">
          <cell r="A428">
            <v>100344</v>
          </cell>
          <cell r="B428" t="str">
            <v>SINAPI</v>
          </cell>
          <cell r="C428"/>
          <cell r="D428" t="str">
            <v>Armação de cortina de contenção em concreto armado, com aço CA-50 de 10 mm - montagem. Af_07/2019 (estruturas diversas de concreto armado)</v>
          </cell>
          <cell r="E428"/>
          <cell r="F428" t="str">
            <v>KG</v>
          </cell>
          <cell r="G428">
            <v>8.99</v>
          </cell>
          <cell r="H428" t="str">
            <v>-</v>
          </cell>
        </row>
        <row r="429">
          <cell r="A429">
            <v>100345</v>
          </cell>
          <cell r="B429" t="str">
            <v>SINAPI</v>
          </cell>
          <cell r="C429"/>
          <cell r="D429" t="str">
            <v>Armação de cortina de contenção em concreto armado, com aço ca-50 de 12,5 mm - montagem. Af_07/2019 (estruturas diversas de concreto armado)</v>
          </cell>
          <cell r="E429"/>
          <cell r="F429" t="str">
            <v>KG</v>
          </cell>
          <cell r="G429">
            <v>7.59</v>
          </cell>
          <cell r="H429" t="str">
            <v>-</v>
          </cell>
        </row>
        <row r="430">
          <cell r="A430">
            <v>100346</v>
          </cell>
          <cell r="B430" t="str">
            <v>SINAPI</v>
          </cell>
          <cell r="C430"/>
          <cell r="D430" t="str">
            <v>Armação de cortina de contenção em concreto armado, com aço ca-50 de 16 mm - montagem. Af_07/2019 (estruturas diversas de concreto armado)</v>
          </cell>
          <cell r="E430"/>
          <cell r="F430" t="str">
            <v>KG</v>
          </cell>
          <cell r="G430">
            <v>7.21</v>
          </cell>
          <cell r="H430" t="str">
            <v>-</v>
          </cell>
        </row>
        <row r="431">
          <cell r="A431">
            <v>100347</v>
          </cell>
          <cell r="B431" t="str">
            <v>SINAPI</v>
          </cell>
          <cell r="C431"/>
          <cell r="D431" t="str">
            <v>Armação de cortina de contenção em concreto armado, com aço ca-50 de 20 mm - montagem. Af_07/2019 (estruturas diversas de concreto armado)</v>
          </cell>
          <cell r="E431"/>
          <cell r="F431" t="str">
            <v>KG</v>
          </cell>
          <cell r="G431">
            <v>8.1300000000000008</v>
          </cell>
          <cell r="H431" t="str">
            <v>-</v>
          </cell>
        </row>
        <row r="432">
          <cell r="A432">
            <v>100348</v>
          </cell>
          <cell r="B432" t="str">
            <v>SINAPI</v>
          </cell>
          <cell r="C432"/>
          <cell r="D432" t="str">
            <v>Armação de cortina de contenção em concreto armado, com aço ca-50 de 25 mm - montagem. Af_07/2019 (estruturas diversas de concreto armado)</v>
          </cell>
          <cell r="E432"/>
          <cell r="F432" t="str">
            <v>KG</v>
          </cell>
          <cell r="G432">
            <v>7.94</v>
          </cell>
          <cell r="H432" t="str">
            <v>-</v>
          </cell>
        </row>
        <row r="433">
          <cell r="A433">
            <v>91593</v>
          </cell>
          <cell r="B433" t="str">
            <v>SINAPI</v>
          </cell>
          <cell r="C433"/>
          <cell r="D433" t="str">
            <v>Armação em tela soldada nervurada Q-138 (10x10cm) #4,2x4,2mm (2,2kg/m²), aço CA-60, para estrutura, fornecimento e aplicação</v>
          </cell>
          <cell r="E433"/>
          <cell r="F433" t="str">
            <v>KG</v>
          </cell>
          <cell r="G433">
            <v>6.62</v>
          </cell>
          <cell r="H433" t="str">
            <v>-</v>
          </cell>
        </row>
        <row r="434">
          <cell r="A434">
            <v>91594</v>
          </cell>
          <cell r="B434" t="str">
            <v>SINAPI</v>
          </cell>
          <cell r="C434">
            <v>85662</v>
          </cell>
          <cell r="D434" t="str">
            <v>Armação em tela soldada nervurada Q-92 (15x15cm) #4,2x4,2mm (1,48kg/m²), aço CA-60, para estrutura, fornecimento e aplicação</v>
          </cell>
          <cell r="E434"/>
          <cell r="F434" t="str">
            <v>KG</v>
          </cell>
          <cell r="G434">
            <v>6.89</v>
          </cell>
          <cell r="H434" t="str">
            <v>-</v>
          </cell>
        </row>
        <row r="435">
          <cell r="A435" t="str">
            <v>EC/0015</v>
          </cell>
          <cell r="B435" t="str">
            <v>composição</v>
          </cell>
          <cell r="C435"/>
          <cell r="D435" t="str">
            <v>Montagem de estrutura em peças pré-moldadas de concreto na obra, inclusive guincho 35T</v>
          </cell>
          <cell r="E435"/>
          <cell r="F435" t="str">
            <v>T</v>
          </cell>
          <cell r="G435">
            <v>68.31</v>
          </cell>
          <cell r="H435" t="str">
            <v>-</v>
          </cell>
        </row>
        <row r="436">
          <cell r="A436">
            <v>73301</v>
          </cell>
          <cell r="B436" t="str">
            <v>SINAPI</v>
          </cell>
          <cell r="C436"/>
          <cell r="D436" t="str">
            <v>Cimbramento - Escoramento formas até H = 3,30m, com madeira de 3a qualidade, não aparelhada, aproveitamento tabuas 3x e prumos 4x</v>
          </cell>
          <cell r="E436"/>
          <cell r="F436" t="str">
            <v>M3</v>
          </cell>
          <cell r="G436">
            <v>8.0399999999999991</v>
          </cell>
          <cell r="H436" t="str">
            <v>-</v>
          </cell>
        </row>
        <row r="437">
          <cell r="A437">
            <v>92743</v>
          </cell>
          <cell r="B437" t="str">
            <v>SINAPI</v>
          </cell>
          <cell r="C437"/>
          <cell r="D437" t="str">
            <v>Muro de gabião, enchimento com pedra de mão tipo rachão, de gravidade, com gaiolas (ZN/AL # 8x10cm Ø2.7mm) de comprimento igual a 2 metros, altura do muro de até 4 metros, geotêxtil RT10 - fornecimento e execução. Exclusive transporte. AF_12/2015</v>
          </cell>
          <cell r="E437" t="str">
            <v>sem pvc</v>
          </cell>
          <cell r="F437" t="str">
            <v>M3</v>
          </cell>
          <cell r="G437">
            <v>469.86</v>
          </cell>
          <cell r="H437" t="str">
            <v>-</v>
          </cell>
        </row>
        <row r="438">
          <cell r="A438">
            <v>92745</v>
          </cell>
          <cell r="B438" t="str">
            <v>SINAPI</v>
          </cell>
          <cell r="C438"/>
          <cell r="D438" t="str">
            <v>Muro de gabião, enchimento com pedra de mão tipo rachão, de gravidade, com gaiolas (ZN/AL # 8x10cm Ø2.7mm) de comprimento igual a 2 metros, altura do muro acima de 4 e até 6 metros, geotêxtil RT10 - fornecimento e execução. Exclusive transporte AF _12/2015</v>
          </cell>
          <cell r="E438" t="str">
            <v>sem pvc</v>
          </cell>
          <cell r="F438" t="str">
            <v>M3</v>
          </cell>
          <cell r="G438">
            <v>588.69000000000005</v>
          </cell>
          <cell r="H438" t="str">
            <v>-</v>
          </cell>
        </row>
        <row r="439">
          <cell r="A439">
            <v>92747</v>
          </cell>
          <cell r="B439" t="str">
            <v>SINAPI</v>
          </cell>
          <cell r="C439"/>
          <cell r="D439" t="str">
            <v>Muro de gabião, enchimento com pedra de mão tipo rachão, de gravidade, com gaiolas (ZN/AL # 8x10cm Ø2.7mm) de comprimento igual a 2 metros, altura do muro acima de 6 e até 10 metros, geotêxtil RT10 - fornecimento e execução. Exclusive transporte AF _12/2015</v>
          </cell>
          <cell r="E439" t="str">
            <v>sem pvc</v>
          </cell>
          <cell r="F439" t="str">
            <v>M3</v>
          </cell>
          <cell r="G439">
            <v>656.28</v>
          </cell>
          <cell r="H439" t="str">
            <v>-</v>
          </cell>
        </row>
        <row r="440">
          <cell r="A440" t="str">
            <v>EC/0020</v>
          </cell>
          <cell r="B440" t="str">
            <v>composição</v>
          </cell>
          <cell r="C440"/>
          <cell r="D440" t="str">
            <v>Muro de gabião, enchimento com pedra de mão tipo rachão, de gravidade, com gaiolas (ZN/AL+PVC # 8x10cm Ø2.4mm) de comprimento igual a 2 metros, altura do muro de até 4 metros, geotêxtil RT10 - fornecimento e execução. Exclusive transporte  (Refer. SINAPI CÓD. 92743)</v>
          </cell>
          <cell r="E440"/>
          <cell r="F440" t="str">
            <v>M3</v>
          </cell>
          <cell r="G440">
            <v>595.48</v>
          </cell>
          <cell r="H440" t="str">
            <v>-</v>
          </cell>
        </row>
        <row r="441">
          <cell r="A441" t="str">
            <v>EC/0025</v>
          </cell>
          <cell r="B441" t="str">
            <v>composição</v>
          </cell>
          <cell r="C441"/>
          <cell r="D441" t="str">
            <v>Muro de gabião, enchimento com pedra de mão tipo rachão, de gravidade, com gaiolas (ZN/AL+PVC # 8x10cm Ø2.4mm) de comprimento igual a 2 metros, altura do muro acima de 4 metros e até 6 metros, geotêxtil RT10 - fornecimento e execução. Exclusive transporte  (Refer. SINAPI CÓD. 92745)</v>
          </cell>
          <cell r="E441"/>
          <cell r="F441" t="str">
            <v>M3</v>
          </cell>
          <cell r="G441">
            <v>706.44</v>
          </cell>
          <cell r="H441" t="str">
            <v>-</v>
          </cell>
        </row>
        <row r="442">
          <cell r="A442" t="str">
            <v>EC/0030</v>
          </cell>
          <cell r="B442" t="str">
            <v>composição</v>
          </cell>
          <cell r="C442"/>
          <cell r="D442" t="str">
            <v>Muro de gabião, enchimento com pedra de mão tipo rachão, de gravidade, com gaiolas (ZN/AL+PVC # 8x10cm Ø2.4mm) de comprimento igual a 2 metros, altura do muro acima de 6 metros e até 10 metros, geotêxtil RT10 - fornecimento e execução. Exclusive transporte  (Refer. SINAPI CÓD. 92747)</v>
          </cell>
          <cell r="E442"/>
          <cell r="F442" t="str">
            <v>M3</v>
          </cell>
          <cell r="G442">
            <v>769.52</v>
          </cell>
          <cell r="H442" t="str">
            <v>-</v>
          </cell>
        </row>
        <row r="443">
          <cell r="A443">
            <v>92749</v>
          </cell>
          <cell r="B443" t="str">
            <v>SINAPI</v>
          </cell>
          <cell r="C443"/>
          <cell r="D443" t="str">
            <v>Muro de gabião, enchimento com pedra de mão tipo rachão, para solo reforçado com gaiolas com painel de ancoragem de 4 m (ZN/AL+PVC # 8x10cm Ø2.7mm), altura do muro de até 4 metros, geotêxtil RT10 - fornecimento e execução. Exclusive transporte AF _12/2015</v>
          </cell>
          <cell r="E443" t="str">
            <v>TERRAMESH 14,85 kg/m³</v>
          </cell>
          <cell r="F443" t="str">
            <v>M3</v>
          </cell>
          <cell r="G443">
            <v>688.31</v>
          </cell>
          <cell r="H443" t="str">
            <v>-</v>
          </cell>
        </row>
        <row r="444">
          <cell r="A444">
            <v>92750</v>
          </cell>
          <cell r="B444" t="str">
            <v>SINAPI</v>
          </cell>
          <cell r="C444"/>
          <cell r="D444" t="str">
            <v>Muro de gabião, enchimento com pedra de mão tipo rachão, para solo reforçado com gaiolas com painel de ancoragem de 4 m (ZN/AL+PVC # 8x10cm Ø2.7mm) e geogrelha, altura do muro acima de 4 e até 12 metros, geotêxtil RT10 - fornecimento e execução. Exclusive transporte AF _12/2015</v>
          </cell>
          <cell r="E444" t="str">
            <v>TERRAMESH 14,85 kg/m³</v>
          </cell>
          <cell r="F444" t="str">
            <v>M3</v>
          </cell>
          <cell r="G444">
            <v>1206.1500000000001</v>
          </cell>
          <cell r="H444" t="str">
            <v>-</v>
          </cell>
        </row>
        <row r="445">
          <cell r="A445" t="str">
            <v>EC-0033</v>
          </cell>
          <cell r="B445" t="str">
            <v>composição</v>
          </cell>
          <cell r="C445"/>
          <cell r="D445" t="str">
            <v>Muro de gabião, enchimento com pedra de mão tipo rachão, para solo reforçado com gaiolas com painel de ancoragem de 4 m (ZN/AL+PVC # 8x10cm Ø2.7mm) e geotêxtil RT10, altura do muro acima de 4 e até 12 metros - fornecimento e execução. Exclusive transporte. REF SINAPI CÓD 92750, DATA 05/2020</v>
          </cell>
          <cell r="E445"/>
          <cell r="F445" t="str">
            <v>M3</v>
          </cell>
          <cell r="G445">
            <v>710.99</v>
          </cell>
          <cell r="H445" t="str">
            <v>-</v>
          </cell>
        </row>
        <row r="446">
          <cell r="A446" t="str">
            <v>EC/0035</v>
          </cell>
          <cell r="B446" t="str">
            <v>composição</v>
          </cell>
          <cell r="C446"/>
          <cell r="D446" t="str">
            <v>Muro de gabião, enchimento com pedra de mão tipo rachão, para solo reforçado com gaiolas com painel de ancoragem de 5 m (ZN/AL+PVC # 8x10cm Ø2.7mm), altura do muro acima de 4 e até 12 metros, geotêxtil RT10 - fornecimento e execução. Exclusive transporte</v>
          </cell>
          <cell r="E446" t="str">
            <v>Set,2020</v>
          </cell>
          <cell r="F446" t="str">
            <v>M3</v>
          </cell>
          <cell r="G446">
            <v>1023.7</v>
          </cell>
          <cell r="H446" t="str">
            <v>-</v>
          </cell>
        </row>
        <row r="447">
          <cell r="A447" t="str">
            <v>EC/0040</v>
          </cell>
          <cell r="B447" t="str">
            <v>composição</v>
          </cell>
          <cell r="C447"/>
          <cell r="D447" t="str">
            <v>Muro de gabião, enchimento com pedra de mão tipo rachão, para solo reforçado com gaiolas com painel de ancoragem de 6 m (ZN/AL+PVC # 8x10cm Ø2.7mm), altura do muro acima de 4 e até 12 metros, geotêxtil RT10 - fornecimento e execução. Exclusive transporte</v>
          </cell>
          <cell r="E447" t="str">
            <v>Set,2020</v>
          </cell>
          <cell r="F447" t="str">
            <v>M3</v>
          </cell>
          <cell r="G447">
            <v>1095.83</v>
          </cell>
          <cell r="H447" t="str">
            <v>-</v>
          </cell>
        </row>
        <row r="448">
          <cell r="A448">
            <v>92755</v>
          </cell>
          <cell r="B448" t="str">
            <v>SINAPI</v>
          </cell>
          <cell r="C448"/>
          <cell r="D448" t="str">
            <v>Proteção superficial de canal em gabião tipo colchão (ZN/AL+PVC # 6x8cm Ø2mm), altura de 17 centímetros, enchimento com pedra de mão tipo rachão, geotêxtil RT10 - fornecimento e execução. Exclusive transporte AF _12/2015</v>
          </cell>
          <cell r="E448"/>
          <cell r="F448" t="str">
            <v>M2</v>
          </cell>
          <cell r="G448">
            <v>175.42</v>
          </cell>
          <cell r="H448" t="str">
            <v>-</v>
          </cell>
        </row>
        <row r="449">
          <cell r="A449">
            <v>92756</v>
          </cell>
          <cell r="B449" t="str">
            <v>SINAPI</v>
          </cell>
          <cell r="C449"/>
          <cell r="D449" t="str">
            <v>Proteção superficial de canal em gabião tipo colchão (ZN/AL+PVC # 6x8cm Ø2mm), altura de 23 centímetros, enchimento com pedra de mão tipo rachão, geotêxtil RT10 - fornecimento e execução. Exclusive transporte AF _12/2015</v>
          </cell>
          <cell r="E449"/>
          <cell r="F449" t="str">
            <v>M2</v>
          </cell>
          <cell r="G449">
            <v>198.08</v>
          </cell>
          <cell r="H449" t="str">
            <v>-</v>
          </cell>
        </row>
        <row r="450">
          <cell r="A450">
            <v>92757</v>
          </cell>
          <cell r="B450" t="str">
            <v>SINAPI</v>
          </cell>
          <cell r="C450"/>
          <cell r="D450" t="str">
            <v>Proteção superficial de canal em gabião tipo colchão (ZN/AL+PVC # 6x8cm Ø2mm), altura de 30 centímetros, enchimento com pedra de mão tipo rachão, geotêxtil RT10 - fornecimento e execução. Exclusive transporte AF _12/2015</v>
          </cell>
          <cell r="E450"/>
          <cell r="F450" t="str">
            <v>M2</v>
          </cell>
          <cell r="G450">
            <v>225.7</v>
          </cell>
          <cell r="H450" t="str">
            <v>-</v>
          </cell>
        </row>
        <row r="451">
          <cell r="A451">
            <v>92758</v>
          </cell>
          <cell r="B451" t="str">
            <v>SINAPI</v>
          </cell>
          <cell r="C451"/>
          <cell r="D451" t="str">
            <v>Proteção superficial de canal em gabião tipo saco (ZN/AL+PVC # 8x10cm Ø2,4mm), diâmetro de 65 centímetros, enchimento manual com pedra de mão tipo rachão - fornecimento e execução. Exclusive transporte AF_12/2015</v>
          </cell>
          <cell r="E451"/>
          <cell r="F451" t="str">
            <v>M3</v>
          </cell>
          <cell r="G451">
            <v>552.27</v>
          </cell>
          <cell r="H451" t="str">
            <v>-</v>
          </cell>
        </row>
        <row r="452">
          <cell r="A452" t="str">
            <v>73881/1</v>
          </cell>
          <cell r="B452" t="str">
            <v>SINAPI</v>
          </cell>
          <cell r="C452"/>
          <cell r="D452" t="str">
            <v>Manta de geotêxtil não tecida com resistência à tração longitudinal de 9 kN/m e à tração transversal de 8 kN/m,  RT-09, incluindo perda do transpasse</v>
          </cell>
          <cell r="E452"/>
          <cell r="F452" t="str">
            <v>M2</v>
          </cell>
          <cell r="G452">
            <v>5.42</v>
          </cell>
          <cell r="H452" t="str">
            <v>-</v>
          </cell>
        </row>
        <row r="453">
          <cell r="A453" t="str">
            <v>EC/0043</v>
          </cell>
          <cell r="B453" t="str">
            <v>composição</v>
          </cell>
          <cell r="C453">
            <v>83669</v>
          </cell>
          <cell r="D453" t="str">
            <v>Manta de geotêxtil tecida com resistência à tração longitudinal de 16 kN/m e à tração transversal de 14 kN/m,  RT-16, incluindo perda do transpasse, ref SINAPI 73881/3, DATA 08/2020</v>
          </cell>
          <cell r="E453"/>
          <cell r="F453" t="str">
            <v>M3</v>
          </cell>
          <cell r="G453">
            <v>7.98</v>
          </cell>
          <cell r="H453" t="str">
            <v>-</v>
          </cell>
        </row>
        <row r="454">
          <cell r="A454" t="str">
            <v>73881/3</v>
          </cell>
          <cell r="B454" t="str">
            <v>SINAPI</v>
          </cell>
          <cell r="C454"/>
          <cell r="D454" t="str">
            <v>Manta de geotêxtil não tecida com resistência à tração longitudinal de 21 kN/m e à tração transversal de 19 kN/m,  RT-21, incluindo perda do transpasse</v>
          </cell>
          <cell r="E454"/>
          <cell r="F454" t="str">
            <v>M2</v>
          </cell>
          <cell r="G454">
            <v>10.6</v>
          </cell>
          <cell r="H454" t="str">
            <v>-</v>
          </cell>
        </row>
        <row r="455">
          <cell r="A455">
            <v>101173</v>
          </cell>
          <cell r="B455" t="str">
            <v>SINAPI</v>
          </cell>
          <cell r="C455">
            <v>98228</v>
          </cell>
          <cell r="D455" t="str">
            <v>Estaca broca de concreto, diâmetro de 20 cm, profundidade de até 3 m, escavação manual com trado concha, não armada. Af_03/2018</v>
          </cell>
          <cell r="E455"/>
          <cell r="F455" t="str">
            <v>M</v>
          </cell>
          <cell r="G455">
            <v>39.89</v>
          </cell>
          <cell r="H455" t="str">
            <v>-</v>
          </cell>
        </row>
        <row r="456">
          <cell r="A456">
            <v>101174</v>
          </cell>
          <cell r="B456" t="str">
            <v>SINAPI</v>
          </cell>
          <cell r="C456">
            <v>98229</v>
          </cell>
          <cell r="D456" t="str">
            <v>Estaca broca de concreto, diâmetro de 25 cm, profundidade de até 3 m, escavação manual com trado concha, não armada. Af_03/2018</v>
          </cell>
          <cell r="E456"/>
          <cell r="F456" t="str">
            <v>M</v>
          </cell>
          <cell r="G456">
            <v>55.25</v>
          </cell>
          <cell r="H456" t="str">
            <v>-</v>
          </cell>
        </row>
        <row r="457">
          <cell r="A457">
            <v>101175</v>
          </cell>
          <cell r="B457" t="str">
            <v>SINAPI</v>
          </cell>
          <cell r="C457">
            <v>98230</v>
          </cell>
          <cell r="D457" t="str">
            <v>Estaca broca de concreto, diâmetro de 30 cm, profundidade de até 3 m, escavação manual com trado concha, não armada. Af_03/2018</v>
          </cell>
          <cell r="E457"/>
          <cell r="F457" t="str">
            <v>M</v>
          </cell>
          <cell r="G457">
            <v>75.37</v>
          </cell>
          <cell r="H457" t="str">
            <v>-</v>
          </cell>
        </row>
        <row r="458">
          <cell r="A458">
            <v>89480</v>
          </cell>
          <cell r="B458" t="str">
            <v>SINAPI</v>
          </cell>
          <cell r="C458"/>
          <cell r="D458" t="str">
            <v>Alvenaria de blocos de concreto estrutural 14x19x39 cm, (espessura 14cm), fbk 14,0 MPa, para paredes com área líquida maior ou igual a 6m², sem vãos, utilizando colher de pedreiro. AF_12/2014</v>
          </cell>
          <cell r="E458"/>
          <cell r="F458" t="str">
            <v>M2</v>
          </cell>
          <cell r="G458">
            <v>89.88</v>
          </cell>
          <cell r="H458" t="str">
            <v>-</v>
          </cell>
        </row>
        <row r="459">
          <cell r="A459">
            <v>87452</v>
          </cell>
          <cell r="B459" t="str">
            <v>SINAPI</v>
          </cell>
          <cell r="C459"/>
          <cell r="D459" t="str">
            <v>Alvenaria de vedação de blocos vazados de concreto de 19x19x39cm (espessura 19cm) de paredes com área líquida menor que 6m², sem vãos, e argamassa de assentamento com preparo manual. Af_06/2014</v>
          </cell>
          <cell r="E459"/>
          <cell r="F459" t="str">
            <v>M2</v>
          </cell>
          <cell r="G459">
            <v>75.69</v>
          </cell>
          <cell r="H459" t="str">
            <v>-</v>
          </cell>
        </row>
        <row r="460">
          <cell r="A460">
            <v>101159</v>
          </cell>
          <cell r="B460" t="str">
            <v>SINAPI</v>
          </cell>
          <cell r="C460">
            <v>72132</v>
          </cell>
          <cell r="D460" t="str">
            <v>Alvenaria em tijolo cerâmico maciço 5x10x20cm 1/2 vez (espessura 10cm), assentado com argamassa traço 1:2:8 (cimento, cal e areia)</v>
          </cell>
          <cell r="E460"/>
          <cell r="F460" t="str">
            <v>M2</v>
          </cell>
          <cell r="G460">
            <v>98.57</v>
          </cell>
          <cell r="H460" t="str">
            <v>-</v>
          </cell>
        </row>
        <row r="461">
          <cell r="A461" t="str">
            <v>EC/0044</v>
          </cell>
          <cell r="B461" t="str">
            <v>composição</v>
          </cell>
          <cell r="C461">
            <v>72131</v>
          </cell>
          <cell r="D461" t="str">
            <v>Alvenaria em tijolo cerâmico maciço 5x10x20cm 1 vez (espessura 20cm), assentado com argamassa de betoneira, traço 1:2:8 (cimento, cal e areia), REF SINAPI 72131, DATA 04/2020</v>
          </cell>
          <cell r="E461"/>
          <cell r="F461" t="str">
            <v>M2</v>
          </cell>
          <cell r="G461">
            <v>149.02000000000001</v>
          </cell>
          <cell r="H461" t="str">
            <v>-</v>
          </cell>
        </row>
        <row r="462">
          <cell r="A462"/>
          <cell r="B462" t="str">
            <v>SINAPI</v>
          </cell>
          <cell r="C462">
            <v>72133</v>
          </cell>
          <cell r="D462" t="str">
            <v>Alvenaria em tijolo cerâmico maciço 5x10x20cm 1 1/2 vez (espessura 30cm), assentado com argamassa traço 1:2:8 (cimento, cal e areia)</v>
          </cell>
          <cell r="E462"/>
          <cell r="F462" t="e">
            <v>#N/A</v>
          </cell>
          <cell r="G462" t="e">
            <v>#N/A</v>
          </cell>
          <cell r="H462" t="str">
            <v/>
          </cell>
        </row>
        <row r="463">
          <cell r="A463">
            <v>87878</v>
          </cell>
          <cell r="B463" t="str">
            <v>SINAPI</v>
          </cell>
          <cell r="C463"/>
          <cell r="D463" t="str">
            <v>Chapisco de aderência com argamassa de cimento e areia no traço 1:3, espessura 0,5 mm, preparo manual. Af_06/2014</v>
          </cell>
          <cell r="E463"/>
          <cell r="F463" t="str">
            <v>M2</v>
          </cell>
          <cell r="G463">
            <v>3.02</v>
          </cell>
          <cell r="H463" t="str">
            <v>-</v>
          </cell>
        </row>
        <row r="464">
          <cell r="A464">
            <v>87897</v>
          </cell>
          <cell r="B464" t="str">
            <v>SINAPI</v>
          </cell>
          <cell r="C464"/>
          <cell r="D464" t="str">
            <v>Chapisco aplicado em alvenaria (sem presença de vãos) e estruturas de concreto de fachada, com equipamento de projeção.  Argamassa traço 1:3 com preparo em betoneira 400 l. Af_06/2014</v>
          </cell>
          <cell r="E464"/>
          <cell r="F464" t="str">
            <v>M2</v>
          </cell>
          <cell r="G464">
            <v>4.0199999999999996</v>
          </cell>
          <cell r="H464" t="str">
            <v>-</v>
          </cell>
        </row>
        <row r="465">
          <cell r="A465">
            <v>87530</v>
          </cell>
          <cell r="B465" t="str">
            <v>SINAPI</v>
          </cell>
          <cell r="C465"/>
          <cell r="D465" t="str">
            <v>Massa única, para recebimento de pintura, em argamassa traço 1:2:8, preparo manual, aplicada manualmente em faces internas de paredes de ambientes com área menor que 10m2, espessura de 20mm, com execução de taliscas. Af_06/2014</v>
          </cell>
          <cell r="E465"/>
          <cell r="F465" t="str">
            <v>M2</v>
          </cell>
          <cell r="G465">
            <v>27.04</v>
          </cell>
          <cell r="H465" t="str">
            <v>-</v>
          </cell>
        </row>
        <row r="466">
          <cell r="A466">
            <v>87313</v>
          </cell>
          <cell r="B466" t="str">
            <v>SINAPI</v>
          </cell>
          <cell r="C466"/>
          <cell r="D466" t="str">
            <v>Argamassa traço 1:3 (cimento e areia grossa) para chapisco convencional, preparo mecânico com betoneira 400 l. Af_06/2014</v>
          </cell>
          <cell r="E466"/>
          <cell r="F466" t="str">
            <v>M3</v>
          </cell>
          <cell r="G466">
            <v>326.07</v>
          </cell>
          <cell r="H466" t="str">
            <v>-</v>
          </cell>
        </row>
        <row r="467">
          <cell r="A467">
            <v>88629</v>
          </cell>
          <cell r="B467" t="str">
            <v>SINAPI</v>
          </cell>
          <cell r="C467"/>
          <cell r="D467" t="str">
            <v>Argamassa traço 1:3 (cimento e areia grossa) para chapisco convencional, preparo manual. Af_08/2014</v>
          </cell>
          <cell r="E467"/>
          <cell r="F467" t="str">
            <v>M3</v>
          </cell>
          <cell r="G467">
            <v>404.82</v>
          </cell>
          <cell r="H467" t="str">
            <v>-</v>
          </cell>
        </row>
        <row r="468">
          <cell r="A468">
            <v>98560</v>
          </cell>
          <cell r="B468" t="str">
            <v>SINAPI</v>
          </cell>
          <cell r="C468"/>
          <cell r="D468" t="str">
            <v>Impermeabilização de superfície com armagassa de cimento e areia (grossa), traço 1:3, com aditivo impermeabilizante, e=2,0cm.</v>
          </cell>
          <cell r="E468"/>
          <cell r="F468" t="str">
            <v>M2</v>
          </cell>
          <cell r="G468">
            <v>31.17</v>
          </cell>
          <cell r="H468" t="str">
            <v>-</v>
          </cell>
        </row>
        <row r="469">
          <cell r="A469">
            <v>10931</v>
          </cell>
          <cell r="B469" t="str">
            <v>SINAPI</v>
          </cell>
          <cell r="C469"/>
          <cell r="D469" t="str">
            <v xml:space="preserve">Tela de arame galvanizado hexagonal, fio 0,56 mm (24 BWG), malha 1/2", h = 1 m  </v>
          </cell>
          <cell r="E469"/>
          <cell r="F469" t="str">
            <v xml:space="preserve">M2    </v>
          </cell>
          <cell r="G469">
            <v>8.1199999999999992</v>
          </cell>
          <cell r="H469" t="str">
            <v>-</v>
          </cell>
        </row>
        <row r="470">
          <cell r="A470" t="str">
            <v>EC/0045</v>
          </cell>
          <cell r="B470" t="str">
            <v>composição</v>
          </cell>
          <cell r="C470"/>
          <cell r="D470" t="str">
            <v>Muro de Arrimo com bloco de concreto estrutural fbk 14,0 Mpa de 19x19x39 cm com acabamento aparente, incluindo concreto armado 25 MPa, com cintas baldrame/intermediária/respaldo, pilares (19x20 cm) e brocas (Ø 20cm x 1,80 m) a cada 2m</v>
          </cell>
          <cell r="E470"/>
          <cell r="F470" t="str">
            <v>M2</v>
          </cell>
          <cell r="G470">
            <v>218.06</v>
          </cell>
          <cell r="H470" t="str">
            <v>-</v>
          </cell>
        </row>
        <row r="471">
          <cell r="A471" t="str">
            <v>EC/0050</v>
          </cell>
          <cell r="B471" t="str">
            <v>composição</v>
          </cell>
          <cell r="C471"/>
          <cell r="D471" t="str">
            <v>Geocélula de PEAD, paredes perfuradas, soldadas - altura de 200 mm e 250 cm² de área de célula, conforme NBR 12553 da ABNT, incluindo 2 grampos tipo U em aço CA-50 Ø 6,3mm para cada 1,00m². Exclusive preparo do terreno e material de enchimento</v>
          </cell>
          <cell r="E471"/>
          <cell r="F471" t="str">
            <v>M2</v>
          </cell>
          <cell r="G471">
            <v>67.86</v>
          </cell>
          <cell r="H471" t="str">
            <v>-</v>
          </cell>
        </row>
        <row r="472">
          <cell r="A472" t="str">
            <v>EC/0055</v>
          </cell>
          <cell r="B472" t="str">
            <v>composição</v>
          </cell>
          <cell r="C472"/>
          <cell r="D472" t="str">
            <v>RIP-RAP de saco com solo de jazida. Exclusive fornecimento e transporte de solo</v>
          </cell>
          <cell r="E472"/>
          <cell r="F472" t="str">
            <v>M3</v>
          </cell>
          <cell r="G472">
            <v>226.26</v>
          </cell>
          <cell r="H472" t="str">
            <v>-</v>
          </cell>
        </row>
        <row r="473">
          <cell r="A473" t="str">
            <v>EC/0060</v>
          </cell>
          <cell r="B473" t="str">
            <v>composição</v>
          </cell>
          <cell r="C473"/>
          <cell r="D473" t="str">
            <v>RIP-RAP de saco com solo de jazida melhorado com 8% de cimento em peso. Exclusive fornecimento e transporte de solo</v>
          </cell>
          <cell r="E473"/>
          <cell r="F473" t="str">
            <v>M3</v>
          </cell>
          <cell r="G473">
            <v>311.86</v>
          </cell>
          <cell r="H473" t="str">
            <v>-</v>
          </cell>
        </row>
        <row r="474">
          <cell r="A474" t="str">
            <v>EC/0065</v>
          </cell>
          <cell r="B474" t="str">
            <v>composição</v>
          </cell>
          <cell r="C474"/>
          <cell r="D474" t="str">
            <v>Cabo de aço 1/2" (13mm) 6x25 AF/AFA, incluindo esticador e grampos (clips)</v>
          </cell>
          <cell r="E474"/>
          <cell r="F474" t="str">
            <v>M</v>
          </cell>
          <cell r="G474">
            <v>25.76</v>
          </cell>
          <cell r="H474" t="str">
            <v>-</v>
          </cell>
        </row>
        <row r="475">
          <cell r="A475" t="str">
            <v>EC/0070</v>
          </cell>
          <cell r="B475" t="str">
            <v>composição</v>
          </cell>
          <cell r="C475"/>
          <cell r="D475" t="str">
            <v>Trilho tipo ferrovia semi-novo para estacas, aquisição. Exclusive transporte, aplicação e perdas</v>
          </cell>
          <cell r="E475"/>
          <cell r="F475" t="str">
            <v>KG</v>
          </cell>
          <cell r="G475">
            <v>3.1</v>
          </cell>
          <cell r="H475" t="str">
            <v>-</v>
          </cell>
        </row>
        <row r="476">
          <cell r="A476" t="str">
            <v>EC/0075</v>
          </cell>
          <cell r="B476" t="str">
            <v>composição</v>
          </cell>
          <cell r="C476"/>
          <cell r="D476" t="str">
            <v>Escora de eucalípto tratado D = 20 cm, fornecimento e aplicação sem emenda</v>
          </cell>
          <cell r="E476"/>
          <cell r="F476" t="str">
            <v>M</v>
          </cell>
          <cell r="G476">
            <v>12.17</v>
          </cell>
          <cell r="H476" t="str">
            <v>-</v>
          </cell>
        </row>
        <row r="477">
          <cell r="A477" t="str">
            <v>EC/0080</v>
          </cell>
          <cell r="B477" t="str">
            <v>composição</v>
          </cell>
          <cell r="C477"/>
          <cell r="D477" t="str">
            <v>Escora de eucalípto tratado  D = 12 cm a 15 cm, fornecimento e aplicação sem emenda</v>
          </cell>
          <cell r="E477"/>
          <cell r="F477" t="str">
            <v>M</v>
          </cell>
          <cell r="G477">
            <v>5.87</v>
          </cell>
          <cell r="H477" t="str">
            <v>-</v>
          </cell>
        </row>
        <row r="478">
          <cell r="A478" t="str">
            <v>EC/0085</v>
          </cell>
          <cell r="B478" t="str">
            <v>composição</v>
          </cell>
          <cell r="C478"/>
          <cell r="D478" t="str">
            <v>Cravação de estaca de madeira com escavadeira hidráulica com martelo hidráulico em solo de baixa resistência. Exclusive fornecimento de estaca (escora)</v>
          </cell>
          <cell r="E478"/>
          <cell r="F478" t="str">
            <v>M</v>
          </cell>
          <cell r="G478">
            <v>13.47</v>
          </cell>
          <cell r="H478" t="str">
            <v>-</v>
          </cell>
        </row>
        <row r="479">
          <cell r="A479" t="str">
            <v>EC/0090</v>
          </cell>
          <cell r="B479" t="str">
            <v>composição</v>
          </cell>
          <cell r="C479"/>
          <cell r="D479" t="str">
            <v>Cravação com bate-estaca de estaca metálica, prancha ou trilho TR, em terreno de media resistencia a penetracao, inclusive um corte ao maçarico. Exclusive fornecimento da estaca</v>
          </cell>
          <cell r="E479"/>
          <cell r="F479" t="str">
            <v>M</v>
          </cell>
          <cell r="G479">
            <v>49.93</v>
          </cell>
          <cell r="H479" t="str">
            <v>-</v>
          </cell>
        </row>
        <row r="480">
          <cell r="A480">
            <v>100656</v>
          </cell>
          <cell r="B480" t="str">
            <v>SINAPI</v>
          </cell>
          <cell r="C480"/>
          <cell r="D480" t="str">
            <v>Estaca pré-moldada de concreto, seção quadrada, capacidade de 25 toneladas, comprimento total cravado até 5m, bate-estacas por gravidade sobre rolos. Af_03/2016. Exclusive transporte, mobilização e desmobilização</v>
          </cell>
          <cell r="E480" t="str">
            <v>25x25cm²</v>
          </cell>
          <cell r="F480" t="str">
            <v>M</v>
          </cell>
          <cell r="G480">
            <v>67.37</v>
          </cell>
          <cell r="H480" t="str">
            <v>-</v>
          </cell>
        </row>
        <row r="481">
          <cell r="A481">
            <v>95601</v>
          </cell>
          <cell r="B481" t="str">
            <v>SINAPI</v>
          </cell>
          <cell r="C481"/>
          <cell r="D481" t="str">
            <v>Arrasamento mecânico de estaca de concreto armado, diâmetros de até 40 cm. Af_11/2016</v>
          </cell>
          <cell r="E481"/>
          <cell r="F481" t="str">
            <v>UN</v>
          </cell>
          <cell r="G481">
            <v>17.64</v>
          </cell>
          <cell r="H481" t="str">
            <v>-</v>
          </cell>
        </row>
        <row r="482">
          <cell r="A482">
            <v>43082</v>
          </cell>
          <cell r="B482" t="str">
            <v>cotação - SINAPI</v>
          </cell>
          <cell r="C482"/>
          <cell r="D482" t="str">
            <v>Perfil simples "I" de aço laminado, abas paralelas, "W", qualquer bitola, fornecimento</v>
          </cell>
          <cell r="E482"/>
          <cell r="F482" t="str">
            <v xml:space="preserve">KG    </v>
          </cell>
          <cell r="G482">
            <v>5.85</v>
          </cell>
          <cell r="H482" t="str">
            <v>-</v>
          </cell>
        </row>
        <row r="483">
          <cell r="A483">
            <v>98746</v>
          </cell>
          <cell r="B483" t="str">
            <v>SINAPI</v>
          </cell>
          <cell r="C483"/>
          <cell r="D483" t="str">
            <v>Execução de filete de solda de topo descendente chanfrada espessura de 1/4" em trilho, chapa, perfil e tubo de aço, conversor diesel</v>
          </cell>
          <cell r="E483"/>
          <cell r="F483" t="str">
            <v>M</v>
          </cell>
          <cell r="G483">
            <v>39.67</v>
          </cell>
          <cell r="H483" t="str">
            <v>-</v>
          </cell>
        </row>
        <row r="484">
          <cell r="A484"/>
          <cell r="B484"/>
          <cell r="C484"/>
          <cell r="D484"/>
          <cell r="E484"/>
          <cell r="F484"/>
          <cell r="G484"/>
          <cell r="H484" t="str">
            <v/>
          </cell>
        </row>
        <row r="485">
          <cell r="A485"/>
          <cell r="B485"/>
          <cell r="C485" t="str">
            <v>8.0</v>
          </cell>
          <cell r="D485" t="str">
            <v>PAVIMENTAÇÃO - RESTAURAÇÃO, REMENDO E FRESAGEM</v>
          </cell>
          <cell r="E485"/>
          <cell r="F485"/>
          <cell r="G485"/>
          <cell r="H485" t="str">
            <v/>
          </cell>
        </row>
        <row r="486">
          <cell r="A486">
            <v>96001</v>
          </cell>
          <cell r="B486" t="str">
            <v>SINAPI</v>
          </cell>
          <cell r="C486"/>
          <cell r="D486" t="str">
            <v>Fresagem de pavimento asfáltico, profundidade até 5 cm, em locais com nível baixo de interferência. Exclusive transporte. Af_03/2017</v>
          </cell>
          <cell r="E486"/>
          <cell r="F486" t="str">
            <v>M2</v>
          </cell>
          <cell r="G486">
            <v>4.99</v>
          </cell>
          <cell r="H486" t="str">
            <v>-</v>
          </cell>
        </row>
        <row r="487">
          <cell r="A487">
            <v>83358</v>
          </cell>
          <cell r="B487" t="str">
            <v>SINAPI</v>
          </cell>
          <cell r="C487"/>
          <cell r="D487" t="str">
            <v>Transporte de pavimentação removida</v>
          </cell>
          <cell r="E487" t="str">
            <v>medir empolado com 50%</v>
          </cell>
          <cell r="F487" t="str">
            <v>M3XKM</v>
          </cell>
          <cell r="G487">
            <v>1.44</v>
          </cell>
          <cell r="H487" t="str">
            <v>-</v>
          </cell>
        </row>
        <row r="488">
          <cell r="A488" t="str">
            <v>RE/0005</v>
          </cell>
          <cell r="B488" t="str">
            <v>composição</v>
          </cell>
          <cell r="C488">
            <v>30.39</v>
          </cell>
          <cell r="D488" t="str">
            <v>Fresagem de pavimento asfáltico para abertura de vala, profundidade até 30 cm, em locais com nível baixo de interferência (Refer. SICRO CÓD. 4011480, data 01/2020 e SINAPI 96001, data 08/2020)</v>
          </cell>
          <cell r="E488"/>
          <cell r="F488" t="str">
            <v>M3</v>
          </cell>
          <cell r="G488">
            <v>52.28</v>
          </cell>
          <cell r="H488" t="str">
            <v>-</v>
          </cell>
        </row>
        <row r="489">
          <cell r="A489" t="str">
            <v>RE/0010</v>
          </cell>
          <cell r="B489" t="str">
            <v>composição</v>
          </cell>
          <cell r="C489"/>
          <cell r="D489" t="str">
            <v>Correção de defeitos por fresagem descontínua, com emprego de fresadora e minicarregadeira (Refer. SICRO CÓD. 4915705, data 01/2020)</v>
          </cell>
          <cell r="E489"/>
          <cell r="F489" t="str">
            <v>M3</v>
          </cell>
          <cell r="G489">
            <v>213.27</v>
          </cell>
          <cell r="H489" t="str">
            <v>-</v>
          </cell>
        </row>
        <row r="490">
          <cell r="A490" t="str">
            <v>RE/0015</v>
          </cell>
          <cell r="B490" t="str">
            <v>composição</v>
          </cell>
          <cell r="C490"/>
          <cell r="D490" t="str">
            <v>Remendo superfcial (tapa buraco), com requadramento mecânico, escavação, compactação da mistura betuminosa e carga do entulho. Exclusive materiais e bota-fora (Refer. SICRO CÓD. 4915757)</v>
          </cell>
          <cell r="E490"/>
          <cell r="F490" t="str">
            <v>M3</v>
          </cell>
          <cell r="G490">
            <v>160.94</v>
          </cell>
          <cell r="H490" t="str">
            <v>-</v>
          </cell>
        </row>
        <row r="491">
          <cell r="A491" t="str">
            <v>RE/0020</v>
          </cell>
          <cell r="B491" t="str">
            <v>composição</v>
          </cell>
          <cell r="C491"/>
          <cell r="D491" t="str">
            <v>Remendo profundo, com requadramento mecânico, escavação, compactação do material de base e da mistura betuminosa e carga do entulho. Exclusive materiais e bota-fora (Refer. SICRO CÓD. 4915746)</v>
          </cell>
          <cell r="E491"/>
          <cell r="F491" t="str">
            <v>M3</v>
          </cell>
          <cell r="G491">
            <v>93.33</v>
          </cell>
          <cell r="H491" t="str">
            <v>-</v>
          </cell>
        </row>
        <row r="492">
          <cell r="A492" t="str">
            <v>RE/0025</v>
          </cell>
          <cell r="B492" t="str">
            <v>composição</v>
          </cell>
          <cell r="C492"/>
          <cell r="D492" t="str">
            <v>Remoção mecanizada de revestimento betuminoso, com motoniveladora. Exclusive carga e bota-fora (Refer. SICRO CÓD. 4915667)</v>
          </cell>
          <cell r="E492"/>
          <cell r="F492" t="str">
            <v>M3</v>
          </cell>
          <cell r="G492">
            <v>9.23</v>
          </cell>
          <cell r="H492" t="str">
            <v>-</v>
          </cell>
        </row>
        <row r="493">
          <cell r="A493" t="str">
            <v>RE/0030</v>
          </cell>
          <cell r="B493" t="str">
            <v>composição</v>
          </cell>
          <cell r="C493"/>
          <cell r="D493" t="str">
            <v>Remoção mecanizada de camada granular do pavimento, com mototoniveladora. Exclusive carga e bota-fora (Refer. SICRO CÓD. 4915669)</v>
          </cell>
          <cell r="E493"/>
          <cell r="F493" t="str">
            <v>M3</v>
          </cell>
          <cell r="G493">
            <v>8.9700000000000006</v>
          </cell>
          <cell r="H493" t="str">
            <v>-</v>
          </cell>
        </row>
        <row r="494">
          <cell r="A494">
            <v>94319</v>
          </cell>
          <cell r="B494" t="str">
            <v>SINAPI</v>
          </cell>
          <cell r="C494"/>
          <cell r="D494" t="str">
            <v>Aterro manual com solo argilo-arenoso e compactação mecanizada, inclusive fornecimento de solo. Exclusive transporte. Af_05/2016</v>
          </cell>
          <cell r="E494"/>
          <cell r="F494" t="str">
            <v>M3</v>
          </cell>
          <cell r="G494">
            <v>33.65</v>
          </cell>
          <cell r="H494" t="str">
            <v>-</v>
          </cell>
        </row>
        <row r="495">
          <cell r="A495" t="str">
            <v>RE/0035</v>
          </cell>
          <cell r="B495" t="str">
            <v>composição</v>
          </cell>
          <cell r="C495"/>
          <cell r="D495" t="str">
            <v>Recomposição manual de base para pavimentação - execução. Exclusive fornecimento de material e transporte</v>
          </cell>
          <cell r="E495" t="str">
            <v>medir volume geométrico</v>
          </cell>
          <cell r="F495" t="str">
            <v>M3</v>
          </cell>
          <cell r="G495">
            <v>25.25</v>
          </cell>
          <cell r="H495" t="str">
            <v>-</v>
          </cell>
        </row>
        <row r="496">
          <cell r="A496" t="str">
            <v>RE/0040</v>
          </cell>
          <cell r="B496" t="str">
            <v>composição</v>
          </cell>
          <cell r="C496"/>
          <cell r="D496" t="str">
            <v>Execução de pré-misturado a frio - PMF, faixa C (semidenso), com emulsão asfáltica RL-1C, aplicação manual em fechamento de vala e remendos. Incluindo fornecimento dos materiais, usinagem e compactação com rolo tandem compacto. Exclusive transporte</v>
          </cell>
          <cell r="E496" t="str">
            <v>B: 1,02222 m³/m²                  A: 0,37968 m³/m²              CAL: 87,61905 kg/m²       E=0,18254 T/m³</v>
          </cell>
          <cell r="F496" t="str">
            <v>M3</v>
          </cell>
          <cell r="G496">
            <v>727.47</v>
          </cell>
          <cell r="H496" t="str">
            <v>-</v>
          </cell>
        </row>
        <row r="497">
          <cell r="A497" t="str">
            <v>RE/0045</v>
          </cell>
          <cell r="B497" t="str">
            <v>composição</v>
          </cell>
          <cell r="C497"/>
          <cell r="D497" t="str">
            <v>Execução de pré-misturado a frio - PMF, faixa C (semidenso), com emulsão asfáltica RL-1C, aplicação com motoniveladora (reperfilamento). Incluindo fornecimento de materiais. Exclusive transporte</v>
          </cell>
          <cell r="E497" t="str">
            <v>B: 1,02222 m³/m²                  A: 0,37968 m³/m²              CAL: 87,61905 kg/m²       E=0,18254 T/m³</v>
          </cell>
          <cell r="F497" t="str">
            <v>M3</v>
          </cell>
          <cell r="G497">
            <v>741.21</v>
          </cell>
          <cell r="H497" t="str">
            <v>-</v>
          </cell>
        </row>
        <row r="498">
          <cell r="A498" t="str">
            <v>RE/0050</v>
          </cell>
          <cell r="B498" t="str">
            <v>composição</v>
          </cell>
          <cell r="C498"/>
          <cell r="D498" t="str">
            <v>CBUQ (usina comercial) - aplicação manual em fechamento de vala e remendos. Incluindo fornecimento dos materiais e compactação com rolo tandem compacto. Exclusive transporte</v>
          </cell>
          <cell r="E498"/>
          <cell r="F498" t="str">
            <v>M3</v>
          </cell>
          <cell r="G498">
            <v>1040.78</v>
          </cell>
          <cell r="H498" t="str">
            <v>-</v>
          </cell>
        </row>
        <row r="499">
          <cell r="A499" t="str">
            <v>RE/0051</v>
          </cell>
          <cell r="B499" t="str">
            <v>composição</v>
          </cell>
          <cell r="C499"/>
          <cell r="D499" t="str">
            <v>CBUQ (usina comercial) - aplicação manual em fechamento de vala e remendos. Incluindo fornecimento dos materiais e compactação com rolo tandem compacto. Exclusive transporte</v>
          </cell>
          <cell r="E499"/>
          <cell r="F499" t="str">
            <v>M3</v>
          </cell>
          <cell r="G499">
            <v>838.72</v>
          </cell>
          <cell r="H499" t="str">
            <v>-</v>
          </cell>
        </row>
        <row r="500">
          <cell r="A500" t="str">
            <v>RE/0055</v>
          </cell>
          <cell r="B500" t="str">
            <v>composição</v>
          </cell>
          <cell r="C500"/>
          <cell r="D500" t="str">
            <v>CBUQ (usina comercial) - aplicação com motoniveladora (reperfilamento). Incluindo fornecimento de materiais. Exclusive transporte</v>
          </cell>
          <cell r="E500"/>
          <cell r="F500" t="str">
            <v>M3</v>
          </cell>
          <cell r="G500">
            <v>1057.58</v>
          </cell>
          <cell r="H500" t="str">
            <v>-</v>
          </cell>
        </row>
        <row r="501">
          <cell r="A501" t="str">
            <v>RE/0056</v>
          </cell>
          <cell r="B501" t="str">
            <v>composição</v>
          </cell>
          <cell r="C501"/>
          <cell r="D501" t="str">
            <v>CBUQ (usina comercial) - aplicação com motoniveladora (reperfilamento). Incluindo fornecimento de materiais. Exclusive transporte</v>
          </cell>
          <cell r="E501"/>
          <cell r="F501" t="str">
            <v>M3</v>
          </cell>
          <cell r="G501">
            <v>855.53</v>
          </cell>
          <cell r="H501" t="str">
            <v>-</v>
          </cell>
        </row>
        <row r="502">
          <cell r="A502" t="str">
            <v>RE/0060</v>
          </cell>
          <cell r="B502" t="str">
            <v>composição</v>
          </cell>
          <cell r="C502"/>
          <cell r="D502" t="str">
            <v>Reciclagem simples com incorporação do revestimento asfáltico à base (Refer. SICRO CÓD. 4011481)</v>
          </cell>
          <cell r="E502" t="str">
            <v>medir volume geométrico</v>
          </cell>
          <cell r="F502" t="str">
            <v>M3</v>
          </cell>
          <cell r="G502">
            <v>30.18</v>
          </cell>
          <cell r="H502" t="str">
            <v>-</v>
          </cell>
        </row>
        <row r="503">
          <cell r="A503" t="str">
            <v>RE/0065</v>
          </cell>
          <cell r="B503" t="str">
            <v>composição</v>
          </cell>
          <cell r="C503"/>
          <cell r="D503" t="str">
            <v>Reciclagem com adição de cimento e incorporação do revestimento asfáltico à base. Exclusive fornecimento de cimento (Refer. SICRO CÓD. 4011482)</v>
          </cell>
          <cell r="E503" t="str">
            <v>medir volume geométrico</v>
          </cell>
          <cell r="F503" t="str">
            <v>M3</v>
          </cell>
          <cell r="G503">
            <v>35.909999999999997</v>
          </cell>
          <cell r="H503" t="str">
            <v>-</v>
          </cell>
        </row>
        <row r="504">
          <cell r="A504" t="str">
            <v>RE/0070</v>
          </cell>
          <cell r="B504" t="str">
            <v>composição</v>
          </cell>
          <cell r="C504"/>
          <cell r="D504" t="str">
            <v>Reciclagem com adição de brita e incorporação do revestimento asfáltico à base. Exclusive fornecimento de brita (Refer. SICRO CÓD. 4011484)</v>
          </cell>
          <cell r="E504" t="str">
            <v>medir volume geométrico</v>
          </cell>
          <cell r="F504" t="str">
            <v>M3</v>
          </cell>
          <cell r="G504">
            <v>34</v>
          </cell>
          <cell r="H504" t="str">
            <v>-</v>
          </cell>
        </row>
        <row r="505">
          <cell r="A505" t="str">
            <v>RE/0075</v>
          </cell>
          <cell r="B505" t="str">
            <v>composição</v>
          </cell>
          <cell r="C505"/>
          <cell r="D505" t="str">
            <v>Microrrevestimento a frio - Microflex, espessura 0,8 cm, com emulsão asfáltica polimerizada RC-1C-E, execução e fornecimento de materiais. Exclusive transportes de insumos e ligante betuminoso (Refer. SICRO CÓD. 4011408)</v>
          </cell>
          <cell r="E505" t="str">
            <v>pó pedra: 0,012m³/m² emulsão:0,00194T/m² calcário: 0,00012m³/m²</v>
          </cell>
          <cell r="F505" t="str">
            <v>M2</v>
          </cell>
          <cell r="G505">
            <v>7.56</v>
          </cell>
          <cell r="H505" t="str">
            <v>-</v>
          </cell>
        </row>
        <row r="506">
          <cell r="A506" t="str">
            <v>RE/0080</v>
          </cell>
          <cell r="B506" t="str">
            <v>composição</v>
          </cell>
          <cell r="C506"/>
          <cell r="D506" t="str">
            <v>Microrrevestimento a frio - Microflex, espessura 1,5 cm, com emulsão asfáltica polimerizada RC-1C-E, execução e fornecimento de materiais. Exclusive transportes de insumos e ligante betuminoso (Refer. SICRO CÓD. 4011410)</v>
          </cell>
          <cell r="E506" t="str">
            <v>pó pedra: 0,0225m³/m² emulsão:0,0032T/m² calcário: 0,000225m³/m²</v>
          </cell>
          <cell r="F506" t="str">
            <v>M2</v>
          </cell>
          <cell r="G506">
            <v>12.61</v>
          </cell>
          <cell r="H506" t="str">
            <v>-</v>
          </cell>
        </row>
        <row r="507">
          <cell r="A507" t="str">
            <v>RE/0085</v>
          </cell>
          <cell r="B507" t="str">
            <v>composição</v>
          </cell>
          <cell r="C507"/>
          <cell r="D507" t="str">
            <v>Microrrevestimento a frio - Microflex, espessura 2,0 cm, com emulsão asfáltica polimerizada RC-1C-E, execução e fornecimento de materiais. Exclusive transportes de insumos e ligante betuminoso (Refer. SICRO CÓD. 4011412)</v>
          </cell>
          <cell r="E507"/>
          <cell r="F507" t="str">
            <v>M2</v>
          </cell>
          <cell r="G507">
            <v>15.64</v>
          </cell>
          <cell r="H507" t="str">
            <v>-</v>
          </cell>
        </row>
        <row r="508">
          <cell r="A508">
            <v>1379</v>
          </cell>
          <cell r="B508" t="str">
            <v>cotação - SINAPI</v>
          </cell>
          <cell r="C508"/>
          <cell r="D508" t="str">
            <v>Cimento Portland composto CP II-32, fornecimento</v>
          </cell>
          <cell r="E508"/>
          <cell r="F508" t="str">
            <v xml:space="preserve">KG    </v>
          </cell>
          <cell r="G508">
            <v>0.49</v>
          </cell>
          <cell r="H508" t="str">
            <v>-</v>
          </cell>
        </row>
        <row r="509">
          <cell r="A509">
            <v>4721</v>
          </cell>
          <cell r="B509" t="str">
            <v>cotação - SINAPI</v>
          </cell>
          <cell r="C509"/>
          <cell r="D509" t="str">
            <v>Pedra britada n. 1, (9,5 A 19 mm) (posto pedreira / fornecedor, sem frete)</v>
          </cell>
          <cell r="E509"/>
          <cell r="F509" t="str">
            <v xml:space="preserve">M3    </v>
          </cell>
          <cell r="G509">
            <v>57.2</v>
          </cell>
          <cell r="H509" t="str">
            <v>-</v>
          </cell>
        </row>
        <row r="510">
          <cell r="A510"/>
          <cell r="B510"/>
          <cell r="C510"/>
          <cell r="D510"/>
          <cell r="E510"/>
          <cell r="F510"/>
          <cell r="G510"/>
          <cell r="H510" t="str">
            <v/>
          </cell>
        </row>
        <row r="511">
          <cell r="A511"/>
          <cell r="B511"/>
          <cell r="C511" t="str">
            <v>9.0</v>
          </cell>
          <cell r="D511" t="str">
            <v>IMPLANTAÇÃO ASFÁLTICA - TERRAPLENAGEM</v>
          </cell>
          <cell r="E511"/>
          <cell r="F511"/>
          <cell r="G511"/>
          <cell r="H511" t="str">
            <v/>
          </cell>
        </row>
        <row r="512">
          <cell r="A512" t="str">
            <v>PA/0005</v>
          </cell>
          <cell r="B512" t="str">
            <v>composição</v>
          </cell>
          <cell r="C512">
            <v>42</v>
          </cell>
          <cell r="D512" t="str">
            <v>Preparo do subleito, escavação e carga. Exclusive transporte</v>
          </cell>
          <cell r="E512"/>
          <cell r="F512" t="str">
            <v>M3</v>
          </cell>
          <cell r="G512">
            <v>3.37</v>
          </cell>
          <cell r="H512" t="str">
            <v>-</v>
          </cell>
        </row>
        <row r="513">
          <cell r="A513" t="str">
            <v>74205/1</v>
          </cell>
          <cell r="B513" t="str">
            <v>SINAPI</v>
          </cell>
          <cell r="C513"/>
          <cell r="D513" t="str">
            <v>Escavação mecânica de material 1ª Categoria, proveniente de corte de subleito (com trator esteiras 160hp). Exclusive carga e transporte</v>
          </cell>
          <cell r="E513" t="str">
            <v>medir empolado com 30%</v>
          </cell>
          <cell r="F513" t="str">
            <v>M3</v>
          </cell>
          <cell r="G513">
            <v>1.31</v>
          </cell>
          <cell r="H513" t="str">
            <v>-</v>
          </cell>
        </row>
        <row r="514">
          <cell r="A514" t="str">
            <v>PA/0010</v>
          </cell>
          <cell r="B514" t="str">
            <v>composição</v>
          </cell>
          <cell r="C514">
            <v>34.479999999999997</v>
          </cell>
          <cell r="D514" t="str">
            <v>Colchão de rachão e/ou pedra-de-mão, com camada final de pedra brita. Fornecimento e execução. Exclusive transporte da pedra</v>
          </cell>
          <cell r="E514" t="str">
            <v>não medir com empolamento</v>
          </cell>
          <cell r="F514" t="str">
            <v>M3</v>
          </cell>
          <cell r="G514">
            <v>90.19</v>
          </cell>
          <cell r="H514" t="str">
            <v>-</v>
          </cell>
        </row>
        <row r="515">
          <cell r="A515" t="str">
            <v>PA/0015</v>
          </cell>
          <cell r="B515" t="str">
            <v>composição</v>
          </cell>
          <cell r="C515"/>
          <cell r="D515" t="str">
            <v>Escavação, carga e transporte de solos moles em campo aberto com escavadeira hidráulica com esteira e caminhão basculante, DMT de 50 a 200m em leito natural (Refer. SICRO2 CÓD. 5502899)</v>
          </cell>
          <cell r="E515"/>
          <cell r="F515" t="str">
            <v>M3</v>
          </cell>
          <cell r="G515">
            <v>10.27</v>
          </cell>
          <cell r="H515" t="str">
            <v>-</v>
          </cell>
        </row>
        <row r="516">
          <cell r="A516" t="str">
            <v>74151/1</v>
          </cell>
          <cell r="B516" t="str">
            <v>SINAPI</v>
          </cell>
          <cell r="C516"/>
          <cell r="D516" t="str">
            <v>Escavação e carga de material de 1ª categoria (jazida), com trator de esteiras e carregador frontal. Exclusive aquisição de material</v>
          </cell>
          <cell r="E516"/>
          <cell r="F516" t="str">
            <v>M3</v>
          </cell>
          <cell r="G516">
            <v>2.5</v>
          </cell>
          <cell r="H516" t="str">
            <v>-</v>
          </cell>
        </row>
        <row r="517">
          <cell r="A517">
            <v>101147</v>
          </cell>
          <cell r="B517" t="str">
            <v>SINAPI</v>
          </cell>
          <cell r="C517"/>
          <cell r="D517" t="str">
            <v>Escavação e transporte de material de 1ª categoria - DMT  até  200m, com trator de esteiras</v>
          </cell>
          <cell r="E517"/>
          <cell r="F517" t="str">
            <v>M3</v>
          </cell>
          <cell r="G517">
            <v>8.4</v>
          </cell>
          <cell r="H517" t="str">
            <v>-</v>
          </cell>
        </row>
        <row r="518">
          <cell r="A518">
            <v>83338</v>
          </cell>
          <cell r="B518" t="str">
            <v>SINAPI</v>
          </cell>
          <cell r="C518">
            <v>52.08</v>
          </cell>
          <cell r="D518" t="str">
            <v>Escavação mecânica, a céu aberto, em material de 1a categoria, com escavadeira hidráulica, capacidade de 0,78 m3</v>
          </cell>
          <cell r="E518"/>
          <cell r="F518" t="str">
            <v>M3</v>
          </cell>
          <cell r="G518">
            <v>2.13</v>
          </cell>
          <cell r="H518" t="str">
            <v>-</v>
          </cell>
        </row>
        <row r="519">
          <cell r="A519" t="str">
            <v>????</v>
          </cell>
          <cell r="B519" t="str">
            <v>SINAPI</v>
          </cell>
          <cell r="C519"/>
          <cell r="D519" t="str">
            <v>Escavação vertical a céu aberto, em obras de infraestrutura, incluindo carga, descarga e transporte, em solo de 1ª categoria com escavadeira hidráulica (caçamba: 0,8 m³ / 111hp), frota de 3 caminhões basculantes de 6 m³, DMT até 1 km e velocidade média 14km/h. AF_05/2020</v>
          </cell>
          <cell r="E519" t="str">
            <v>fazer CCU para caminhao de 6M3</v>
          </cell>
          <cell r="F519" t="e">
            <v>#N/A</v>
          </cell>
          <cell r="G519" t="e">
            <v>#N/A</v>
          </cell>
          <cell r="H519" t="e">
            <v>#N/A</v>
          </cell>
        </row>
        <row r="520">
          <cell r="A520">
            <v>101266</v>
          </cell>
          <cell r="B520" t="str">
            <v>SINAPI</v>
          </cell>
          <cell r="C520">
            <v>74.63</v>
          </cell>
          <cell r="D520" t="str">
            <v>Escavação vertical a céu aberto, em obras de infraestrutura, incluindo carga, descarga e transporte, em solo de 1ª categoria com escavadeira hidráulica (caçamba: 0,8 m³ / 111hp), frota de 3 caminhões basculantes de 10 m³, DMT até 1 km e velocidade média 14km/h. AF_05/2020</v>
          </cell>
          <cell r="E520"/>
          <cell r="F520" t="str">
            <v>M3</v>
          </cell>
          <cell r="G520">
            <v>6.44</v>
          </cell>
          <cell r="H520" t="str">
            <v>-</v>
          </cell>
        </row>
        <row r="521">
          <cell r="A521">
            <v>101268</v>
          </cell>
          <cell r="B521" t="str">
            <v>SINAPI</v>
          </cell>
          <cell r="C521">
            <v>74.63</v>
          </cell>
          <cell r="D521" t="str">
            <v>Escavação vertical a céu aberto, em obras de infraestrutura, incluindo carga, descarga e transporte, em solo de 1ª categoria com escavadeira hidráulica (caçamba: 0,8 m³ / 111hp), frota de 5 caminhões basculantes de 10 m³, DMT de 1,5 km e velocidade média 18km/h. AF_05/2020</v>
          </cell>
          <cell r="E521"/>
          <cell r="F521" t="str">
            <v>M3</v>
          </cell>
          <cell r="G521">
            <v>10.15</v>
          </cell>
          <cell r="H521" t="str">
            <v>-</v>
          </cell>
        </row>
        <row r="522">
          <cell r="A522">
            <v>101269</v>
          </cell>
          <cell r="B522" t="str">
            <v>SINAPI</v>
          </cell>
          <cell r="C522">
            <v>74.63</v>
          </cell>
          <cell r="D522" t="str">
            <v>Escavação vertical a céu aberto, em obras de infraestrutura, incluindo carga, descarga e transporte, em solo de 1ª categoria com escavadeira hidráulica (caçamba: 0,8 m³ / 111hp), frota de 6 caminhões basculantes de 10 m³, DMT de 2 km e velocidade média 19km/h. AF_05/2020</v>
          </cell>
          <cell r="E522"/>
          <cell r="F522" t="str">
            <v>M3</v>
          </cell>
          <cell r="G522">
            <v>11.28</v>
          </cell>
          <cell r="H522" t="str">
            <v>-</v>
          </cell>
        </row>
        <row r="523">
          <cell r="A523">
            <v>101270</v>
          </cell>
          <cell r="B523" t="str">
            <v>SINAPI</v>
          </cell>
          <cell r="C523">
            <v>74.63</v>
          </cell>
          <cell r="D523" t="str">
            <v>Escavação vertical a céu aberto, em obras de infraestrutura, incluindo carga, descarga e transporte, em solo de 1ª categoria com escavadeira hidráulica (caçamba: 0,8 m³ / 111hp), frota de 7 caminhões basculantes de 10 m³, DMT de 3 km e velocidade média 20km/h. AF_05/2020</v>
          </cell>
          <cell r="E523"/>
          <cell r="F523" t="str">
            <v>M3</v>
          </cell>
          <cell r="G523">
            <v>13.06</v>
          </cell>
          <cell r="H523" t="str">
            <v>-</v>
          </cell>
        </row>
        <row r="524">
          <cell r="A524">
            <v>101271</v>
          </cell>
          <cell r="B524" t="str">
            <v>SINAPI</v>
          </cell>
          <cell r="C524">
            <v>74.63</v>
          </cell>
          <cell r="D524" t="str">
            <v>Escavação vertical a céu aberto, em obras de infraestrutura, incluindo carga, descarga e transporte, em solo de 1ª categoria com escavadeira hidráulica (caçamba: 0,8 m³ / 111hp), frota de 8 caminhões basculantes de 10 m³, DMT de 4 km e velocidade média 22km/h. AF_05/2020</v>
          </cell>
          <cell r="E524"/>
          <cell r="F524" t="str">
            <v>M3</v>
          </cell>
          <cell r="G524">
            <v>14.47</v>
          </cell>
          <cell r="H524" t="str">
            <v>-</v>
          </cell>
        </row>
        <row r="525">
          <cell r="A525">
            <v>101272</v>
          </cell>
          <cell r="B525" t="str">
            <v>SINAPI</v>
          </cell>
          <cell r="C525">
            <v>74.63</v>
          </cell>
          <cell r="D525" t="str">
            <v>Escavação vertical a céu aberto, em obras de infraestrutura, incluindo carga, descarga e transporte, em solo de 1ª categoria com escavadeira hidráulica (caçamba: 0,8 m³ / 111hp), frota de 10 caminhões basculantes de 10 m³, DMT de 6 km e velocidade média 22km/h. AF_05/2020</v>
          </cell>
          <cell r="E525"/>
          <cell r="F525" t="str">
            <v>M3</v>
          </cell>
          <cell r="G525">
            <v>18.059999999999999</v>
          </cell>
          <cell r="H525" t="str">
            <v>-</v>
          </cell>
        </row>
        <row r="526">
          <cell r="A526">
            <v>101232</v>
          </cell>
          <cell r="B526" t="str">
            <v>SINAPI</v>
          </cell>
          <cell r="C526">
            <v>109.89</v>
          </cell>
          <cell r="D526" t="str">
            <v>Escavação vertical a céu aberto, em obras de infraestrutura, incluindo carga, descarga e transporte, em solo de 1ª categoria com escavadeira hidráulica (caçamba: 1,2 m³ / 155 hp), frota de 3 caminhões basculantes de 14 m³, DMT até 1 km e velocidade média 14km/h. AF_05/2020</v>
          </cell>
          <cell r="E526"/>
          <cell r="F526" t="str">
            <v>M3</v>
          </cell>
          <cell r="G526">
            <v>5.48</v>
          </cell>
          <cell r="H526" t="str">
            <v>-</v>
          </cell>
        </row>
        <row r="527">
          <cell r="A527">
            <v>101244</v>
          </cell>
          <cell r="B527" t="str">
            <v>SINAPI</v>
          </cell>
          <cell r="C527">
            <v>109.89</v>
          </cell>
          <cell r="D527" t="str">
            <v>Escavação vertical a céu aberto, em obras de infraestrutura, incluindo carga, descarga e transporte, em solo de 1ª categoria com escavadeira hidráulica (caçamba: 1,2 m³ / 155 hp), frota de 6 caminhões basculantes de 14 m³, DMT de 1,5 km e velocidade média 18km/h. AF_05/2020</v>
          </cell>
          <cell r="E527"/>
          <cell r="F527" t="str">
            <v>M3</v>
          </cell>
          <cell r="G527">
            <v>9.2200000000000006</v>
          </cell>
          <cell r="H527" t="str">
            <v>-</v>
          </cell>
        </row>
        <row r="528">
          <cell r="A528">
            <v>101245</v>
          </cell>
          <cell r="B528" t="str">
            <v>SINAPI</v>
          </cell>
          <cell r="C528">
            <v>109.89</v>
          </cell>
          <cell r="D528" t="str">
            <v>Escavação vertical a céu aberto, em obras de infraestrutura, incluindo carga, descarga e transporte, em solo de 1ª categoria com escavadeira hidráulica (caçamba: 1,2 m³ / 155 hp), frota de 6 caminhões basculantes de 14 m³, DMT de 2 km e velocidade média 19km/h. AF_05/2020</v>
          </cell>
          <cell r="E528"/>
          <cell r="F528" t="str">
            <v>M3</v>
          </cell>
          <cell r="G528">
            <v>9.77</v>
          </cell>
          <cell r="H528" t="str">
            <v>-</v>
          </cell>
        </row>
        <row r="529">
          <cell r="A529">
            <v>101246</v>
          </cell>
          <cell r="B529" t="str">
            <v>SINAPI</v>
          </cell>
          <cell r="C529">
            <v>109.89</v>
          </cell>
          <cell r="D529" t="str">
            <v>Escavação vertical a céu aberto, em obras de infraestrutura, incluindo carga, descarga e transporte, em solo de 1ª categoria com escavadeira hidráulica (caçamba: 1,2 m³ / 155 hp), frota de 7 caminhões basculantes de 14 m³, DMT de 3 km e velocidade média 20km/h. AF_05/2020</v>
          </cell>
          <cell r="E529"/>
          <cell r="F529" t="str">
            <v>M3</v>
          </cell>
          <cell r="G529">
            <v>11.37</v>
          </cell>
          <cell r="H529" t="str">
            <v>-</v>
          </cell>
        </row>
        <row r="530">
          <cell r="A530">
            <v>101247</v>
          </cell>
          <cell r="B530" t="str">
            <v>SINAPI</v>
          </cell>
          <cell r="C530">
            <v>109.89</v>
          </cell>
          <cell r="D530" t="str">
            <v>Escavação vertical a céu aberto, em obras de infraestrutura, incluindo carga, descarga e transporte, em solo de 1ª categoria com escavadeira hidráulica (caçamba: 1,2 m³ / 155 hp), frota de 8 caminhões basculantes de 14 m³, DMT de 4 km e velocidade média 22km/h. AF_05/2020</v>
          </cell>
          <cell r="E530"/>
          <cell r="F530" t="str">
            <v>M3</v>
          </cell>
          <cell r="G530">
            <v>12.62</v>
          </cell>
          <cell r="H530" t="str">
            <v>-</v>
          </cell>
        </row>
        <row r="531">
          <cell r="A531">
            <v>101248</v>
          </cell>
          <cell r="B531" t="str">
            <v>SINAPI</v>
          </cell>
          <cell r="C531">
            <v>109.89</v>
          </cell>
          <cell r="D531" t="str">
            <v>Escavação vertical a céu aberto, em obras de infraestrutura, incluindo carga, descarga e transporte, em solo de 1ª categoria com escavadeira hidráulica (caçamba: 1,2 m³ / 155 hp), frota de 10 caminhões basculantes de 14 m³, DMT de 6 km e velocidade média 22km/h. af_05/2020</v>
          </cell>
          <cell r="E531"/>
          <cell r="F531" t="str">
            <v>M3</v>
          </cell>
          <cell r="G531">
            <v>15.81</v>
          </cell>
          <cell r="H531" t="str">
            <v>-</v>
          </cell>
        </row>
        <row r="532">
          <cell r="A532">
            <v>96385</v>
          </cell>
          <cell r="B532" t="str">
            <v>SINAPI</v>
          </cell>
          <cell r="C532"/>
          <cell r="D532" t="str">
            <v>Execução e compactação de aterro com solo predominantemente argiloso 95% PN. Exclusive escavação, carga e transporte e solo. Af_09/2017</v>
          </cell>
          <cell r="E532"/>
          <cell r="F532" t="str">
            <v>M3</v>
          </cell>
          <cell r="G532">
            <v>6.49</v>
          </cell>
          <cell r="H532" t="str">
            <v>-</v>
          </cell>
        </row>
        <row r="533">
          <cell r="A533">
            <v>96386</v>
          </cell>
          <cell r="B533" t="str">
            <v>SINAPI</v>
          </cell>
          <cell r="C533"/>
          <cell r="D533" t="str">
            <v>Execução e compactação de aterro com solo predominantemente arenoso 95% PN. Exclusive escavação, carga e transporte e solo. Af_09/2017</v>
          </cell>
          <cell r="E533"/>
          <cell r="F533" t="str">
            <v>M3</v>
          </cell>
          <cell r="G533">
            <v>4.5599999999999996</v>
          </cell>
          <cell r="H533" t="str">
            <v>-</v>
          </cell>
        </row>
        <row r="534">
          <cell r="A534">
            <v>100574</v>
          </cell>
          <cell r="B534" t="str">
            <v>SINAPI</v>
          </cell>
          <cell r="C534"/>
          <cell r="D534" t="str">
            <v>Espalhamento de material, com utilização de trator de esteiras de 165 hp</v>
          </cell>
          <cell r="E534"/>
          <cell r="F534" t="str">
            <v>M3</v>
          </cell>
          <cell r="G534">
            <v>0.85</v>
          </cell>
          <cell r="H534" t="str">
            <v>-</v>
          </cell>
        </row>
        <row r="535">
          <cell r="A535">
            <v>6079</v>
          </cell>
          <cell r="B535" t="str">
            <v>cotação - SINAPI</v>
          </cell>
          <cell r="C535"/>
          <cell r="D535" t="str">
            <v>Argila, argila vermelha, argila arenosa ou arenito  (posto jazida / fornecedor, sem frete)</v>
          </cell>
          <cell r="E535" t="str">
            <v>medir empolado com 25%</v>
          </cell>
          <cell r="F535" t="str">
            <v xml:space="preserve">M3    </v>
          </cell>
          <cell r="G535">
            <v>9.43</v>
          </cell>
          <cell r="H535" t="str">
            <v>-</v>
          </cell>
        </row>
        <row r="536">
          <cell r="A536">
            <v>4746</v>
          </cell>
          <cell r="B536" t="str">
            <v>cotação - SINAPI</v>
          </cell>
          <cell r="C536"/>
          <cell r="D536" t="str">
            <v>Pedregulho ou piçarra de jazida, ao natural, para base de pavimentação (posto jazida / fornecedor, sem frete)</v>
          </cell>
          <cell r="E536" t="str">
            <v>medir empolado com 30%</v>
          </cell>
          <cell r="F536" t="str">
            <v xml:space="preserve">M3    </v>
          </cell>
          <cell r="G536">
            <v>55.47</v>
          </cell>
          <cell r="H536" t="str">
            <v>-</v>
          </cell>
        </row>
        <row r="537">
          <cell r="A537">
            <v>368</v>
          </cell>
          <cell r="B537" t="str">
            <v>cotação - SINAPI</v>
          </cell>
          <cell r="C537"/>
          <cell r="D537" t="str">
            <v>Areia para aterro - posto jazida / fornecedor (sem frete)</v>
          </cell>
          <cell r="E537"/>
          <cell r="F537" t="str">
            <v xml:space="preserve">M3    </v>
          </cell>
          <cell r="G537">
            <v>37.5</v>
          </cell>
          <cell r="H537" t="str">
            <v>-</v>
          </cell>
        </row>
        <row r="538">
          <cell r="A538"/>
          <cell r="B538"/>
          <cell r="C538"/>
          <cell r="D538"/>
          <cell r="E538"/>
          <cell r="F538"/>
          <cell r="G538"/>
          <cell r="H538" t="str">
            <v/>
          </cell>
        </row>
        <row r="539">
          <cell r="A539"/>
          <cell r="B539"/>
          <cell r="C539" t="str">
            <v>10.0</v>
          </cell>
          <cell r="D539" t="str">
            <v>IMPLANTAÇÃO ASFÁLTICA - PAVIMENTAÇÃO</v>
          </cell>
          <cell r="E539"/>
          <cell r="F539"/>
          <cell r="G539"/>
          <cell r="H539" t="str">
            <v/>
          </cell>
        </row>
        <row r="540">
          <cell r="A540">
            <v>100576</v>
          </cell>
          <cell r="B540" t="str">
            <v>SINAPI</v>
          </cell>
          <cell r="C540">
            <v>125</v>
          </cell>
          <cell r="D540" t="str">
            <v>Regularização e compactação de subleito de solo predominantemente argiloso, 100% PI, até 20 cm de espessura</v>
          </cell>
          <cell r="E540"/>
          <cell r="F540" t="str">
            <v>M2</v>
          </cell>
          <cell r="G540">
            <v>1.4</v>
          </cell>
          <cell r="H540" t="str">
            <v>-</v>
          </cell>
        </row>
        <row r="541">
          <cell r="A541">
            <v>100577</v>
          </cell>
          <cell r="B541" t="str">
            <v>SINAPI</v>
          </cell>
          <cell r="C541">
            <v>333.33</v>
          </cell>
          <cell r="D541" t="str">
            <v>Regularização e compactação de subleito de solo predominantemente arenoso, 100% PI, até 20 cm de espessura</v>
          </cell>
          <cell r="E541"/>
          <cell r="F541" t="str">
            <v>M2</v>
          </cell>
          <cell r="G541">
            <v>0.63</v>
          </cell>
          <cell r="H541" t="str">
            <v>-</v>
          </cell>
        </row>
        <row r="542">
          <cell r="A542">
            <v>4743</v>
          </cell>
          <cell r="B542" t="str">
            <v>cotação - SINAPI</v>
          </cell>
          <cell r="C542"/>
          <cell r="D542" t="str">
            <v>Cascalho de cava para base de pavimentação (posto jazida / fornecedor, sem frete)</v>
          </cell>
          <cell r="E542" t="str">
            <v>medir empolado com 25%</v>
          </cell>
          <cell r="F542" t="str">
            <v xml:space="preserve">M3    </v>
          </cell>
          <cell r="G542">
            <v>26.52</v>
          </cell>
          <cell r="H542" t="str">
            <v>-</v>
          </cell>
        </row>
        <row r="543">
          <cell r="A543">
            <v>4746</v>
          </cell>
          <cell r="B543" t="str">
            <v>cotação - SINAPI</v>
          </cell>
          <cell r="C543"/>
          <cell r="D543" t="str">
            <v>Pedregulho ou piçarra de jazida, ao natural, para base de pavimentação (posto jazida / fornecedor, sem frete)</v>
          </cell>
          <cell r="E543" t="str">
            <v>medir empolado com 30%</v>
          </cell>
          <cell r="F543" t="str">
            <v xml:space="preserve">M3    </v>
          </cell>
          <cell r="G543">
            <v>55.47</v>
          </cell>
          <cell r="H543" t="str">
            <v>-</v>
          </cell>
        </row>
        <row r="544">
          <cell r="A544">
            <v>4748</v>
          </cell>
          <cell r="B544" t="str">
            <v>cotação - SINAPI</v>
          </cell>
          <cell r="C544"/>
          <cell r="D544" t="str">
            <v>Pedra britada ou bica corrida, não classificada (posto pedreira / fornecedor, sem frete)</v>
          </cell>
          <cell r="E544" t="str">
            <v>medir empolado com 37,5%</v>
          </cell>
          <cell r="F544" t="str">
            <v xml:space="preserve">M3    </v>
          </cell>
          <cell r="G544">
            <v>61.88</v>
          </cell>
          <cell r="H544" t="str">
            <v>-</v>
          </cell>
        </row>
        <row r="545">
          <cell r="A545">
            <v>4729</v>
          </cell>
          <cell r="B545" t="str">
            <v>cotação - SINAPI</v>
          </cell>
          <cell r="C545"/>
          <cell r="D545" t="str">
            <v>Pedra britada graduada, classificada (posto pedreira / fornecedor, sem frete)</v>
          </cell>
          <cell r="E545" t="str">
            <v>medir empolado com 46,67%</v>
          </cell>
          <cell r="F545" t="str">
            <v xml:space="preserve">M3    </v>
          </cell>
          <cell r="G545">
            <v>66.790000000000006</v>
          </cell>
          <cell r="H545" t="str">
            <v>-</v>
          </cell>
        </row>
        <row r="546">
          <cell r="A546">
            <v>96398</v>
          </cell>
          <cell r="B546" t="str">
            <v>SINAPI</v>
          </cell>
          <cell r="C546"/>
          <cell r="D546" t="str">
            <v>Execução e compactação de base e ou sub-base com concreto compactado com rolo. Exclusive carga e transporte. Af_09/2017</v>
          </cell>
          <cell r="E546"/>
          <cell r="F546" t="str">
            <v>M3</v>
          </cell>
          <cell r="G546">
            <v>196.33</v>
          </cell>
          <cell r="H546" t="str">
            <v>-</v>
          </cell>
        </row>
        <row r="547">
          <cell r="A547" t="str">
            <v>PA/0019</v>
          </cell>
          <cell r="B547" t="str">
            <v>composição</v>
          </cell>
          <cell r="C547"/>
          <cell r="D547" t="str">
            <v>Execução e compactação de base e ou sub-base com material produto de britagem, 100% PM, tratada com cimento. Exclusive transporte de materiais e fornecimento de brita (Refer. SINAPI CÓD. 96397/96394)</v>
          </cell>
          <cell r="E547"/>
          <cell r="F547" t="str">
            <v>M3</v>
          </cell>
          <cell r="G547">
            <v>54.34</v>
          </cell>
          <cell r="H547" t="str">
            <v>-</v>
          </cell>
        </row>
        <row r="548">
          <cell r="A548" t="str">
            <v>PA/0020</v>
          </cell>
          <cell r="B548" t="str">
            <v>composição</v>
          </cell>
          <cell r="C548">
            <v>33.33</v>
          </cell>
          <cell r="D548" t="str">
            <v>Execução e compactação de base e ou sub-base com material produto de britagem, 100% PM. Exclusive fornecimento e transporte de materiais (Refer. SINAPI CÓD. 96396)</v>
          </cell>
          <cell r="E548"/>
          <cell r="F548" t="str">
            <v>M3</v>
          </cell>
          <cell r="G548">
            <v>7.26</v>
          </cell>
          <cell r="H548" t="str">
            <v>-</v>
          </cell>
        </row>
        <row r="549">
          <cell r="A549" t="str">
            <v>PA/0021</v>
          </cell>
          <cell r="B549" t="str">
            <v>composição</v>
          </cell>
          <cell r="C549">
            <v>28.75</v>
          </cell>
          <cell r="D549" t="str">
            <v>Execução e compactação de base e ou sub-base, 100% PM, estabilizado granulometricamente, sem mistura, com material de jazida. Exclusive fornecimento e transporte (Refer. SINAPI CÓD. 4011219)</v>
          </cell>
          <cell r="E549"/>
          <cell r="F549" t="str">
            <v>M3</v>
          </cell>
          <cell r="G549">
            <v>11.28</v>
          </cell>
          <cell r="H549" t="str">
            <v>-</v>
          </cell>
        </row>
        <row r="550">
          <cell r="A550" t="str">
            <v>PA/0022</v>
          </cell>
          <cell r="B550" t="str">
            <v>composição</v>
          </cell>
          <cell r="C550">
            <v>25</v>
          </cell>
          <cell r="D550" t="str">
            <v>Execução e compactação de base e ou sub-base, 100% PM, com mistura na pista ou no canteiro com materiais granulares. Exclusive fornecimento, carga da mistura e transporte (Refer. SINAPI CÓD. 100564)</v>
          </cell>
          <cell r="E550"/>
          <cell r="F550" t="str">
            <v>M3</v>
          </cell>
          <cell r="G550">
            <v>13.1</v>
          </cell>
          <cell r="H550" t="str">
            <v>-</v>
          </cell>
        </row>
        <row r="551">
          <cell r="A551">
            <v>100565</v>
          </cell>
          <cell r="B551" t="str">
            <v>SINAPI</v>
          </cell>
          <cell r="C551"/>
          <cell r="D551" t="str">
            <v>Execução e compactação de base e ou sub-base para pavimentação de solo (predominantemente arenoso) brita - 50/50, inclusive fornecimento de brita. Exclusive fornecimento de solo e transportes de materiais. Af_11/2019</v>
          </cell>
          <cell r="E551"/>
          <cell r="F551" t="str">
            <v>M3</v>
          </cell>
          <cell r="G551">
            <v>52.37</v>
          </cell>
          <cell r="H551" t="str">
            <v>-</v>
          </cell>
        </row>
        <row r="552">
          <cell r="A552">
            <v>96396</v>
          </cell>
          <cell r="B552" t="str">
            <v>SINAPI</v>
          </cell>
          <cell r="C552">
            <v>33.33</v>
          </cell>
          <cell r="D552" t="str">
            <v>Execução e compactação de base e ou sub-base com brita graduada simples 100% PM, incluindo fornecimento de brita. Exclusive carga e transporte. AF_09/2017</v>
          </cell>
          <cell r="E552"/>
          <cell r="F552" t="str">
            <v>M3</v>
          </cell>
          <cell r="G552">
            <v>102.06</v>
          </cell>
          <cell r="H552" t="str">
            <v>-</v>
          </cell>
        </row>
        <row r="553">
          <cell r="A553">
            <v>96397</v>
          </cell>
          <cell r="B553" t="str">
            <v>SINAPI</v>
          </cell>
          <cell r="C553">
            <v>28.57</v>
          </cell>
          <cell r="D553" t="str">
            <v>Execução e compactação de base e ou sub-base com brita graduada tratada com cimento 100% PM. Exclusive carga e transporte. AF_09/2017</v>
          </cell>
          <cell r="E553"/>
          <cell r="F553" t="str">
            <v>M3</v>
          </cell>
          <cell r="G553">
            <v>142.47</v>
          </cell>
          <cell r="H553" t="str">
            <v>-</v>
          </cell>
        </row>
        <row r="554">
          <cell r="A554">
            <v>96388</v>
          </cell>
          <cell r="B554" t="str">
            <v>SINAPI</v>
          </cell>
          <cell r="C554">
            <v>38.46</v>
          </cell>
          <cell r="D554" t="str">
            <v>Execução e compactação de base e ou sub-base com solo predominantemente arenoso 100% PM. Exclusive escavação, carga e transporte e solo. Af_09/2017</v>
          </cell>
          <cell r="E554"/>
          <cell r="F554" t="str">
            <v>M3</v>
          </cell>
          <cell r="G554">
            <v>6.48</v>
          </cell>
          <cell r="H554" t="str">
            <v>-</v>
          </cell>
        </row>
        <row r="555">
          <cell r="A555">
            <v>96389</v>
          </cell>
          <cell r="B555" t="str">
            <v>SINAPI</v>
          </cell>
          <cell r="C555">
            <v>38.46</v>
          </cell>
          <cell r="D555" t="str">
            <v>Execução e compactação de base e ou sub-base com solo melhorado com cimento (teor de 2%) 100% PM. Exclusive escavação, carga e transporte e solo. AF_09/2017</v>
          </cell>
          <cell r="E555">
            <v>48.174100000000003</v>
          </cell>
          <cell r="F555" t="str">
            <v>M3</v>
          </cell>
          <cell r="G555">
            <v>33.17</v>
          </cell>
          <cell r="H555" t="str">
            <v>-</v>
          </cell>
        </row>
        <row r="556">
          <cell r="A556">
            <v>96390</v>
          </cell>
          <cell r="B556" t="str">
            <v>SINAPI</v>
          </cell>
          <cell r="C556">
            <v>38.46</v>
          </cell>
          <cell r="D556" t="str">
            <v>Execução e compactação de base e ou sub-base com solo melhorado com cimento (teor de 4%) 100% PM. Exclusive escavação, carga e transporte e solo. AF_09/2017</v>
          </cell>
          <cell r="E556">
            <v>93.023300000000006</v>
          </cell>
          <cell r="F556" t="str">
            <v>M3</v>
          </cell>
          <cell r="G556">
            <v>54.1</v>
          </cell>
          <cell r="H556" t="str">
            <v>-</v>
          </cell>
        </row>
        <row r="557">
          <cell r="A557">
            <v>96391</v>
          </cell>
          <cell r="B557" t="str">
            <v>SINAPI</v>
          </cell>
          <cell r="C557">
            <v>38.46</v>
          </cell>
          <cell r="D557" t="str">
            <v>Execução e compactação de base e ou sub-base com solo cimento (teor de cimento igual a 6%) 100% PM. Exclusive escavação, carga e transporte e solo. Af_09/2017</v>
          </cell>
          <cell r="E557">
            <v>136.66370000000001</v>
          </cell>
          <cell r="F557" t="str">
            <v>M3</v>
          </cell>
          <cell r="G557">
            <v>75.989999999999995</v>
          </cell>
          <cell r="H557" t="str">
            <v>-</v>
          </cell>
        </row>
        <row r="558">
          <cell r="A558">
            <v>96392</v>
          </cell>
          <cell r="B558" t="str">
            <v>SINAPI</v>
          </cell>
          <cell r="C558">
            <v>38.46</v>
          </cell>
          <cell r="D558" t="str">
            <v>Execução e compactação de base e ou sub-base com solo cimento (teor de cimento igual a 8%) 100% PM. Exclusive escavação, carga e transporte e solo. Af_09/2017</v>
          </cell>
          <cell r="E558">
            <v>188.2884</v>
          </cell>
          <cell r="F558" t="str">
            <v>M3</v>
          </cell>
          <cell r="G558">
            <v>97.09</v>
          </cell>
          <cell r="H558" t="str">
            <v>-</v>
          </cell>
        </row>
        <row r="559">
          <cell r="A559" t="str">
            <v>PA/0023</v>
          </cell>
          <cell r="B559" t="str">
            <v>composição</v>
          </cell>
          <cell r="C559">
            <v>72942</v>
          </cell>
          <cell r="D559" t="str">
            <v>Pintura de ligação, execução e fornecimento de emulsão asfáltica RR-1C (Refer. SINAPI CÓD. 96402, data 08/2020). Prod de equipe: 166,67 m²/h.</v>
          </cell>
          <cell r="E559"/>
          <cell r="F559" t="str">
            <v>M2</v>
          </cell>
          <cell r="G559">
            <v>1.73</v>
          </cell>
          <cell r="H559" t="str">
            <v>-</v>
          </cell>
        </row>
        <row r="560">
          <cell r="A560">
            <v>96401</v>
          </cell>
          <cell r="B560" t="str">
            <v>SINAPI</v>
          </cell>
          <cell r="C560"/>
          <cell r="D560" t="str">
            <v>Imprimação da base, execução e fornecimento de asfalto diluido CM - 30</v>
          </cell>
          <cell r="E560"/>
          <cell r="F560" t="str">
            <v>M2</v>
          </cell>
          <cell r="G560">
            <v>6.86</v>
          </cell>
          <cell r="H560" t="str">
            <v>-</v>
          </cell>
        </row>
        <row r="561">
          <cell r="A561" t="str">
            <v>PA/0025</v>
          </cell>
          <cell r="B561" t="str">
            <v>composição</v>
          </cell>
          <cell r="C561"/>
          <cell r="D561" t="str">
            <v>Imprimação da base, execução e fornecimento de emulsão asfáltica EAI (Refer. SINAPI CÓD. 96401, data 08/2020). Prod de equipe: 166,67 m²/h.</v>
          </cell>
          <cell r="E561"/>
          <cell r="F561" t="str">
            <v>M2</v>
          </cell>
          <cell r="G561">
            <v>4.1500000000000004</v>
          </cell>
          <cell r="H561" t="str">
            <v>-</v>
          </cell>
        </row>
        <row r="562">
          <cell r="A562" t="str">
            <v>PA/0030</v>
          </cell>
          <cell r="B562" t="str">
            <v>composição</v>
          </cell>
          <cell r="C562"/>
          <cell r="D562" t="str">
            <v>Selagem de trincas mecanizada em pavimento flexível com emulsão, incluindo fornecimentos e execução. Exclusive transporte (Refer. SICRO CÓD. 4915626)</v>
          </cell>
          <cell r="E562" t="str">
            <v>areia 0,00064m³/m</v>
          </cell>
          <cell r="F562" t="str">
            <v>M</v>
          </cell>
          <cell r="G562">
            <v>2.52</v>
          </cell>
          <cell r="H562" t="str">
            <v>-</v>
          </cell>
        </row>
        <row r="563">
          <cell r="A563" t="str">
            <v>PA/0035</v>
          </cell>
          <cell r="B563" t="str">
            <v>composição</v>
          </cell>
          <cell r="C563"/>
          <cell r="D563" t="str">
            <v>Capa selante para agulhamento na base, execução e fornecimento de emulsão asfáltica RR-2C. Exclusive transporte (Refer. SICRO CÓD. 4915636)</v>
          </cell>
          <cell r="E563" t="str">
            <v>pedrisco 0,006m³/m²</v>
          </cell>
          <cell r="F563" t="str">
            <v>M2</v>
          </cell>
          <cell r="G563">
            <v>3.35</v>
          </cell>
          <cell r="H563" t="str">
            <v>-</v>
          </cell>
        </row>
        <row r="564">
          <cell r="A564">
            <v>1518</v>
          </cell>
          <cell r="B564" t="str">
            <v>SINAPI</v>
          </cell>
          <cell r="C564"/>
          <cell r="D564" t="str">
            <v>Concreto Betuminoso Usinado à Quente - CBUQ - FAIXA "C" - para pavimentação asfáltica, CAP 50-70, aquisição posto usina. Exclusive transporte da mistura</v>
          </cell>
          <cell r="E564"/>
          <cell r="F564" t="str">
            <v xml:space="preserve">T     </v>
          </cell>
          <cell r="G564">
            <v>405</v>
          </cell>
          <cell r="H564" t="str">
            <v>-</v>
          </cell>
        </row>
        <row r="565">
          <cell r="A565" t="str">
            <v>PA/0036</v>
          </cell>
          <cell r="B565" t="str">
            <v>composição</v>
          </cell>
          <cell r="C565"/>
          <cell r="D565" t="str">
            <v>Usinagem de Concreto Betuminoso Usinado à Quente - CBUQ - FAIXA "C" - para revestimento asfáltico, CAP 50-70, posto usina comercial. Exclusive mobilização, instalação, desmobilização e transporte dos insumos (Refer. SINAPI CÓD. 101021)</v>
          </cell>
          <cell r="E565"/>
          <cell r="F565" t="str">
            <v>T</v>
          </cell>
          <cell r="G565">
            <v>325.91000000000003</v>
          </cell>
          <cell r="H565" t="str">
            <v>-</v>
          </cell>
        </row>
        <row r="566">
          <cell r="A566" t="str">
            <v>PA/0037</v>
          </cell>
          <cell r="B566" t="str">
            <v>composição</v>
          </cell>
          <cell r="C566"/>
          <cell r="D566" t="str">
            <v>Usinagem de Concreto Betuminoso Usinado à Quente - CBUQ - FAIXA "C" - para revestimento asfáltico, CAP 30-45, posto usina comercial. Exclusive mobilização, instalação, desmobilização e transporte dos insumos (Refer. SINAPI CÓD. 101021)</v>
          </cell>
          <cell r="E566"/>
          <cell r="F566" t="str">
            <v>T</v>
          </cell>
          <cell r="G566">
            <v>311.35000000000002</v>
          </cell>
          <cell r="H566"/>
        </row>
        <row r="567">
          <cell r="A567" t="str">
            <v>PA/0040</v>
          </cell>
          <cell r="B567" t="str">
            <v>composição</v>
          </cell>
          <cell r="C567"/>
          <cell r="D567" t="str">
            <v>Construção de pavimento com aplicação de concreto betuminoso usinado à quente (CBUQ - faixa C - CAP 30/45 - usina comercial), camada de rolamento, exclusive transporte da mistura (Refer. SINAPI CÓD. 95995)</v>
          </cell>
          <cell r="E567"/>
          <cell r="F567" t="str">
            <v>M3</v>
          </cell>
          <cell r="G567">
            <v>1095.21</v>
          </cell>
          <cell r="H567" t="str">
            <v>-</v>
          </cell>
        </row>
        <row r="568">
          <cell r="A568" t="str">
            <v>PA/0041</v>
          </cell>
          <cell r="B568" t="str">
            <v>composição</v>
          </cell>
          <cell r="C568"/>
          <cell r="D568" t="str">
            <v>Construção de pavimento com aplicação de concreto betuminoso usinado à quente (CBUQ - faixa C - CAP 30/45 - usina comercial), camada de rolamento, exclusive transporte da mistura (Refer. SINAPI CÓD. 95995)</v>
          </cell>
          <cell r="E568"/>
          <cell r="F568" t="str">
            <v>M3</v>
          </cell>
          <cell r="G568">
            <v>875.73</v>
          </cell>
          <cell r="H568" t="str">
            <v>-</v>
          </cell>
        </row>
        <row r="569">
          <cell r="A569">
            <v>95995</v>
          </cell>
          <cell r="B569" t="str">
            <v>SINAPI</v>
          </cell>
          <cell r="C569"/>
          <cell r="D569" t="str">
            <v>Construção de pavimento com aplicação de concreto betuminoso usinado à quente (CBUQ - faixa C - CAP 50/70 - usina comercial), camada de rolamento. Exclusive transporte da mistura. Af_03/2017</v>
          </cell>
          <cell r="E569"/>
          <cell r="F569" t="str">
            <v>M3</v>
          </cell>
          <cell r="G569">
            <v>1108.1199999999999</v>
          </cell>
          <cell r="H569" t="str">
            <v>-</v>
          </cell>
        </row>
        <row r="570">
          <cell r="A570" t="str">
            <v>PA/0042</v>
          </cell>
          <cell r="B570" t="str">
            <v>composição</v>
          </cell>
          <cell r="C570"/>
          <cell r="D570" t="str">
            <v>Construção de pavimento com aplicação de concreto betuminoso usinado à quente (CBUQ - faixa C - CAP 50/70 - usina comercial), camada de rolamento, exclusive transporte da mistura (Refer. SINAPI CÓD. 95995)</v>
          </cell>
          <cell r="E570"/>
          <cell r="F570" t="str">
            <v>M3</v>
          </cell>
          <cell r="G570">
            <v>912.92</v>
          </cell>
          <cell r="H570" t="str">
            <v>-</v>
          </cell>
        </row>
        <row r="571">
          <cell r="A571" t="str">
            <v>PA/0045</v>
          </cell>
          <cell r="B571" t="str">
            <v>composição</v>
          </cell>
          <cell r="C571"/>
          <cell r="D571" t="str">
            <v>Construção de pavimento com aplicação de concreto betuminoso usinado à quente modificado por polímero elastomérico - CBUQ (p) - CAP 60-85-E - FAIXA "C", camada de rolamento. Exclusive transporte da mistura (Refer. SINAPI CÓD. 95995)</v>
          </cell>
          <cell r="E571"/>
          <cell r="F571" t="str">
            <v>M3</v>
          </cell>
          <cell r="G571">
            <v>1204.82</v>
          </cell>
          <cell r="H571" t="str">
            <v>-</v>
          </cell>
        </row>
        <row r="572">
          <cell r="A572" t="str">
            <v>PA/0050</v>
          </cell>
          <cell r="B572" t="str">
            <v>composição</v>
          </cell>
          <cell r="C572"/>
          <cell r="D572" t="str">
            <v>Aplicação com vibroacabadora de massa asfáltica quente. Exclusive fornecimento e transporte da mistura betuminosa (Refer. SINAPI CÓD. 95995)</v>
          </cell>
          <cell r="E572"/>
          <cell r="F572" t="str">
            <v>M3</v>
          </cell>
          <cell r="G572">
            <v>80.290000000000006</v>
          </cell>
          <cell r="H572" t="str">
            <v>-</v>
          </cell>
        </row>
        <row r="573">
          <cell r="A573" t="str">
            <v>PA/0055</v>
          </cell>
          <cell r="B573" t="str">
            <v>composição</v>
          </cell>
          <cell r="C573"/>
          <cell r="D573" t="str">
            <v>Execução de pré-misturado a frio - PMF, faixa C (semidenso), com emulsão asfáltica RL-1C, para revestimento, aplicação com vibroacabadora. Exclusive transporte</v>
          </cell>
          <cell r="E573" t="str">
            <v>B: 0,94921 m³/m²                  A: 0,44527 m³/m²              CAL: 87,61905 kg/m²       E=0,18254 T/m³</v>
          </cell>
          <cell r="F573" t="str">
            <v>M3</v>
          </cell>
          <cell r="G573">
            <v>783.46</v>
          </cell>
          <cell r="H573" t="str">
            <v>-</v>
          </cell>
        </row>
        <row r="574">
          <cell r="A574">
            <v>97807</v>
          </cell>
          <cell r="B574" t="str">
            <v>SINAPI</v>
          </cell>
          <cell r="C574"/>
          <cell r="D574" t="str">
            <v>Construção de pavimento com tratamento superficial duplo, com emulsão asfáltica RR-2C, com capa selante. Af_01/2018. Exclusive carga e descarga de agregado, transporte de brita e emulsão</v>
          </cell>
          <cell r="E574" t="str">
            <v>0,0247 m³/m² 2,3kg/m²</v>
          </cell>
          <cell r="F574" t="str">
            <v>M2</v>
          </cell>
          <cell r="G574">
            <v>14.84</v>
          </cell>
          <cell r="H574" t="str">
            <v>-</v>
          </cell>
        </row>
        <row r="575">
          <cell r="A575">
            <v>92397</v>
          </cell>
          <cell r="B575" t="str">
            <v>SINAPI</v>
          </cell>
          <cell r="C575" t="str">
            <v>PÁTIO / ESTACIONAMENTO</v>
          </cell>
          <cell r="D575" t="str">
            <v>Execução de pátio/estacionamento em piso intertravado, com bloco retangular de 20 x 10 cm, espessura 6 cm. Af_12/2015</v>
          </cell>
          <cell r="E575" t="str">
            <v>areia emoplada 0,082 m³/m²</v>
          </cell>
          <cell r="F575" t="str">
            <v>M2</v>
          </cell>
          <cell r="G575">
            <v>39.119999999999997</v>
          </cell>
          <cell r="H575" t="str">
            <v>-</v>
          </cell>
        </row>
        <row r="576">
          <cell r="A576">
            <v>92398</v>
          </cell>
          <cell r="B576" t="str">
            <v>SINAPI</v>
          </cell>
          <cell r="C576"/>
          <cell r="D576" t="str">
            <v>Execução de pátio/estacionamento em piso intertravado, com bloco retangular de 20 x 10 cm, espessura 8 cm. Af_12/2015</v>
          </cell>
          <cell r="E576" t="str">
            <v>areia emoplada 0,085 m³/m²</v>
          </cell>
          <cell r="F576" t="str">
            <v>M2</v>
          </cell>
          <cell r="G576">
            <v>50.51</v>
          </cell>
          <cell r="H576" t="str">
            <v>-</v>
          </cell>
        </row>
        <row r="577">
          <cell r="A577">
            <v>92400</v>
          </cell>
          <cell r="B577" t="str">
            <v>SINAPI</v>
          </cell>
          <cell r="C577"/>
          <cell r="D577" t="str">
            <v>Execução de pátio/estacionamento em piso intertravado, com bloco retangular de 20 x 10 cm, espessura 10 cm. Af_12/2015</v>
          </cell>
          <cell r="E577" t="str">
            <v>areia emoplada 0,088 m³/m²</v>
          </cell>
          <cell r="F577" t="str">
            <v>M2</v>
          </cell>
          <cell r="G577">
            <v>60.72</v>
          </cell>
          <cell r="H577" t="str">
            <v>-</v>
          </cell>
        </row>
        <row r="578">
          <cell r="A578">
            <v>92403</v>
          </cell>
          <cell r="B578" t="str">
            <v>SINAPI</v>
          </cell>
          <cell r="C578"/>
          <cell r="D578" t="str">
            <v>Execução de pátio/estacionamento em piso intertravado, com bloco 16 faces de 22 x 11 cm, espessura 6 cm. Af_12/2015</v>
          </cell>
          <cell r="E578" t="str">
            <v>areia emoplada 0,082 m³/m²</v>
          </cell>
          <cell r="F578" t="str">
            <v>M2</v>
          </cell>
          <cell r="G578">
            <v>40.42</v>
          </cell>
          <cell r="H578" t="str">
            <v>-</v>
          </cell>
        </row>
        <row r="579">
          <cell r="A579">
            <v>92404</v>
          </cell>
          <cell r="B579" t="str">
            <v>SINAPI</v>
          </cell>
          <cell r="C579"/>
          <cell r="D579" t="str">
            <v>Execução de pátio/estacionamento em piso intertravado, com bloco 16 faces de 22 x 11 cm, espessura 8 cm. Af_12/2015</v>
          </cell>
          <cell r="E579" t="str">
            <v>areia emoplada 0,085 m³/m²</v>
          </cell>
          <cell r="F579" t="str">
            <v>M2</v>
          </cell>
          <cell r="G579">
            <v>51.81</v>
          </cell>
          <cell r="H579" t="str">
            <v>-</v>
          </cell>
        </row>
        <row r="580">
          <cell r="A580">
            <v>92406</v>
          </cell>
          <cell r="B580" t="str">
            <v>SINAPI</v>
          </cell>
          <cell r="C580"/>
          <cell r="D580" t="str">
            <v>Execução de pátio/estacionamento em piso intertravado, com bloco 16 faces de 22 x 11 cm, espessura 10 cm. Af_12/2015</v>
          </cell>
          <cell r="E580" t="str">
            <v>areia emoplada 0,088 m³/m²</v>
          </cell>
          <cell r="F580" t="str">
            <v>M2</v>
          </cell>
          <cell r="G580">
            <v>62.04</v>
          </cell>
          <cell r="H580" t="str">
            <v>-</v>
          </cell>
        </row>
        <row r="581">
          <cell r="A581">
            <v>92399</v>
          </cell>
          <cell r="B581" t="str">
            <v>SINAPI</v>
          </cell>
          <cell r="C581" t="str">
            <v>Via</v>
          </cell>
          <cell r="D581" t="str">
            <v>Execução de via em piso intertravado, com bloco retangular de 20 x 10 cm, espessura 8 cm. Af_12/2015</v>
          </cell>
          <cell r="E581" t="str">
            <v>areia emoplada 0,085 m³/m²</v>
          </cell>
          <cell r="F581" t="str">
            <v>M2</v>
          </cell>
          <cell r="G581">
            <v>51.61</v>
          </cell>
          <cell r="H581" t="str">
            <v>-</v>
          </cell>
        </row>
        <row r="582">
          <cell r="A582">
            <v>92401</v>
          </cell>
          <cell r="B582" t="str">
            <v>SINAPI</v>
          </cell>
          <cell r="C582"/>
          <cell r="D582" t="str">
            <v>Execução de via em piso intertravado, com bloco retangular de 20 x 10 cm, espessura 10 cm. Af_12/2015</v>
          </cell>
          <cell r="E582" t="str">
            <v>areia emoplada 0,088 m³/m²</v>
          </cell>
          <cell r="F582" t="str">
            <v>M2</v>
          </cell>
          <cell r="G582">
            <v>61.9</v>
          </cell>
          <cell r="H582" t="str">
            <v>-</v>
          </cell>
        </row>
        <row r="583">
          <cell r="A583">
            <v>92405</v>
          </cell>
          <cell r="B583" t="str">
            <v>SINAPI</v>
          </cell>
          <cell r="C583"/>
          <cell r="D583" t="str">
            <v>Execução de via em piso intertravado, com bloco 16 faces de 22 x 11 cm, espessura 8 cm. Af_12/2015</v>
          </cell>
          <cell r="E583" t="str">
            <v>areia emoplada 0,085 m³/m²</v>
          </cell>
          <cell r="F583" t="str">
            <v>M2</v>
          </cell>
          <cell r="G583">
            <v>52.9</v>
          </cell>
          <cell r="H583" t="str">
            <v>-</v>
          </cell>
        </row>
        <row r="584">
          <cell r="A584">
            <v>92407</v>
          </cell>
          <cell r="B584" t="str">
            <v>SINAPI</v>
          </cell>
          <cell r="C584"/>
          <cell r="D584" t="str">
            <v>Execução de via em piso intertravado, com bloco 16 faces de 22 x 11 cm, espessura 10 cm. Af_12/2015</v>
          </cell>
          <cell r="E584" t="str">
            <v>areia emoplada 0,088 m³/m²</v>
          </cell>
          <cell r="F584" t="str">
            <v>M2</v>
          </cell>
          <cell r="G584">
            <v>63.19</v>
          </cell>
          <cell r="H584" t="str">
            <v>-</v>
          </cell>
        </row>
        <row r="585">
          <cell r="A585" t="str">
            <v>PA/0060</v>
          </cell>
          <cell r="B585" t="str">
            <v>composição</v>
          </cell>
          <cell r="C585">
            <v>25.91</v>
          </cell>
          <cell r="D585" t="str">
            <v>Execução de pavimento de concreto simples (PCS), fck = 40 MPa, camada com espessura de 20 cm. Incluindo cordão de polietileno expandido, selante elástico, barra de transferência e treliça (03.PAVI.PAVC.005/01)</v>
          </cell>
          <cell r="E585"/>
          <cell r="F585" t="str">
            <v>M2</v>
          </cell>
          <cell r="G585">
            <v>102.62</v>
          </cell>
          <cell r="H585" t="str">
            <v>-</v>
          </cell>
        </row>
        <row r="586">
          <cell r="A586"/>
          <cell r="B586"/>
          <cell r="C586"/>
          <cell r="D586"/>
          <cell r="E586"/>
          <cell r="F586"/>
          <cell r="G586"/>
          <cell r="H586" t="str">
            <v/>
          </cell>
        </row>
        <row r="587">
          <cell r="A587"/>
          <cell r="B587"/>
          <cell r="C587" t="str">
            <v>11.0</v>
          </cell>
          <cell r="D587" t="str">
            <v>SERVIÇOS COMPLEMENTARES, PASSEIOS E ACESSIBILIDADE</v>
          </cell>
          <cell r="E587"/>
          <cell r="F587"/>
          <cell r="G587"/>
          <cell r="H587" t="str">
            <v/>
          </cell>
        </row>
        <row r="588">
          <cell r="A588" t="str">
            <v>SC/0005</v>
          </cell>
          <cell r="B588" t="str">
            <v>composição</v>
          </cell>
          <cell r="C588">
            <v>11.06</v>
          </cell>
          <cell r="D588" t="str">
            <v>Meio-fio (guia) com sarjeta, concreto fck = 15MPa, seção 615 cm², moldado no local, inclusive escavação e pintura a cal em uma demão</v>
          </cell>
          <cell r="E588" t="str">
            <v>MANUAL</v>
          </cell>
          <cell r="F588" t="str">
            <v>M</v>
          </cell>
          <cell r="G588">
            <v>33.99</v>
          </cell>
          <cell r="H588" t="str">
            <v>-</v>
          </cell>
        </row>
        <row r="589">
          <cell r="A589" t="str">
            <v>SC/0010</v>
          </cell>
          <cell r="B589" t="str">
            <v>composição</v>
          </cell>
          <cell r="C589">
            <v>23.86</v>
          </cell>
          <cell r="D589" t="str">
            <v>Meio-fio (guia) simples, concreto fck = 15MPa, seção 285cm2, moldado no local, inclusive escavação e pintura a cal em uma demão</v>
          </cell>
          <cell r="E589"/>
          <cell r="F589" t="str">
            <v>M</v>
          </cell>
          <cell r="G589">
            <v>16.89</v>
          </cell>
          <cell r="H589" t="str">
            <v>-</v>
          </cell>
        </row>
        <row r="590">
          <cell r="A590" t="str">
            <v>SC/0015</v>
          </cell>
          <cell r="B590" t="str">
            <v>composição</v>
          </cell>
          <cell r="C590">
            <v>13.6</v>
          </cell>
          <cell r="D590" t="str">
            <v>Meio-fio (guia) para estação de embarque, concreto fck = 15MPa, seção 500cm2, moldado no local, inclusive escavação e pintura a cal em uma demão</v>
          </cell>
          <cell r="E590"/>
          <cell r="F590" t="str">
            <v>M</v>
          </cell>
          <cell r="G590">
            <v>29.98</v>
          </cell>
          <cell r="H590" t="str">
            <v>-</v>
          </cell>
        </row>
        <row r="591">
          <cell r="A591" t="str">
            <v>SC/0020</v>
          </cell>
          <cell r="B591" t="str">
            <v>composição</v>
          </cell>
          <cell r="C591">
            <v>7.77</v>
          </cell>
          <cell r="D591" t="str">
            <v>Meio-fio (guia) para rotatórias e ilhas, concreto fck = 15MPa, seção 875cm2, moldado no local, inclusive escavação e pintura a cal em uma demão</v>
          </cell>
          <cell r="E591"/>
          <cell r="F591" t="str">
            <v>M</v>
          </cell>
          <cell r="G591">
            <v>49.39</v>
          </cell>
          <cell r="H591" t="str">
            <v>-</v>
          </cell>
        </row>
        <row r="592">
          <cell r="A592" t="str">
            <v>SC/0025</v>
          </cell>
          <cell r="B592" t="str">
            <v>composição</v>
          </cell>
          <cell r="C592">
            <v>45.33</v>
          </cell>
          <cell r="D592" t="str">
            <v>Guia para canteiro e ciclovia, concreto fck = 15MPa, seção 150cm2, moldado no local, inclusive escavação e pintura a cal em uma demão</v>
          </cell>
          <cell r="E592"/>
          <cell r="F592" t="str">
            <v>M</v>
          </cell>
          <cell r="G592">
            <v>20.75</v>
          </cell>
          <cell r="H592" t="str">
            <v>-</v>
          </cell>
        </row>
        <row r="593">
          <cell r="A593" t="str">
            <v>SC/0030</v>
          </cell>
          <cell r="B593" t="str">
            <v>composição</v>
          </cell>
          <cell r="C593">
            <v>20.61</v>
          </cell>
          <cell r="D593" t="str">
            <v xml:space="preserve">Tento (acabamento de limpa-rodas), concreto fck = 15 MPa, seção 330cm², moldado no local, inclusive escavação </v>
          </cell>
          <cell r="E593"/>
          <cell r="F593" t="str">
            <v>M</v>
          </cell>
          <cell r="G593">
            <v>18.399999999999999</v>
          </cell>
          <cell r="H593" t="str">
            <v>-</v>
          </cell>
        </row>
        <row r="594">
          <cell r="A594" t="str">
            <v>SC/0035</v>
          </cell>
          <cell r="B594" t="str">
            <v>composição</v>
          </cell>
          <cell r="C594">
            <v>20.61</v>
          </cell>
          <cell r="D594" t="str">
            <v>Sarjeta em concreto fck = 15MPa, seção 330cm², moldada no local, exclusive escavação</v>
          </cell>
          <cell r="E594"/>
          <cell r="F594" t="str">
            <v>M</v>
          </cell>
          <cell r="G594">
            <v>20.22</v>
          </cell>
          <cell r="H594" t="str">
            <v>-</v>
          </cell>
        </row>
        <row r="595">
          <cell r="A595" t="str">
            <v>SC/0040</v>
          </cell>
          <cell r="B595" t="str">
            <v>composição</v>
          </cell>
          <cell r="C595">
            <v>15.11</v>
          </cell>
          <cell r="D595" t="str">
            <v>Sarjeta tipo americana em concreto fck = 15MPa, seção 455cm², moldada no local, exclusive escavação</v>
          </cell>
          <cell r="E595"/>
          <cell r="F595" t="str">
            <v>M</v>
          </cell>
          <cell r="G595">
            <v>26.39</v>
          </cell>
          <cell r="H595" t="str">
            <v>-</v>
          </cell>
        </row>
        <row r="596">
          <cell r="A596" t="str">
            <v>SC/0045</v>
          </cell>
          <cell r="B596" t="str">
            <v>composição</v>
          </cell>
          <cell r="C596">
            <v>9.26</v>
          </cell>
          <cell r="D596" t="str">
            <v>Meio-fio (guia) com sarjeta, concreto fck = 20MPa, seção 615 cm², moldado no local com extrusora, inclusive e pintura a cal em uma demão</v>
          </cell>
          <cell r="E596" t="str">
            <v>EXTRUSÃO</v>
          </cell>
          <cell r="F596" t="str">
            <v>M</v>
          </cell>
          <cell r="G596">
            <v>37.78</v>
          </cell>
          <cell r="H596" t="str">
            <v>-</v>
          </cell>
        </row>
        <row r="597">
          <cell r="A597" t="str">
            <v>SC/0050</v>
          </cell>
          <cell r="B597" t="str">
            <v>composição</v>
          </cell>
          <cell r="C597">
            <v>6.41</v>
          </cell>
          <cell r="D597" t="str">
            <v>Meio-fio (guia) com sarjeta, concreto fck = 20MPa, seção 615 cm², moldado no local em trecho curvo (R≤10 m) com extrusora, inclusive pintura a cal em uma demão</v>
          </cell>
          <cell r="E597"/>
          <cell r="F597" t="str">
            <v>M</v>
          </cell>
          <cell r="G597">
            <v>40.96</v>
          </cell>
          <cell r="H597" t="str">
            <v>-</v>
          </cell>
        </row>
        <row r="598">
          <cell r="A598" t="str">
            <v>SC/0055</v>
          </cell>
          <cell r="B598" t="str">
            <v>composição</v>
          </cell>
          <cell r="C598">
            <v>11.9</v>
          </cell>
          <cell r="D598" t="str">
            <v>Meio-fio (guia) simples, concreto fck = 20MPa, seção 285 cm², moldado no local em trecho reto com extrusora, inclusive pintura a cal em uma demão</v>
          </cell>
          <cell r="E598"/>
          <cell r="F598" t="str">
            <v>M</v>
          </cell>
          <cell r="G598">
            <v>23.65</v>
          </cell>
          <cell r="H598" t="str">
            <v>-</v>
          </cell>
        </row>
        <row r="599">
          <cell r="A599" t="str">
            <v>SC/0060</v>
          </cell>
          <cell r="B599" t="str">
            <v>composição</v>
          </cell>
          <cell r="C599">
            <v>7.94</v>
          </cell>
          <cell r="D599" t="str">
            <v>Meio-fio (guia) simples, concreto fck = 20MPa, seção 285 cm², moldado no local em trecho curvo (R≤10 m) com extrusora, inclusive pintura a cal em uma demão</v>
          </cell>
          <cell r="E599"/>
          <cell r="F599" t="str">
            <v>M</v>
          </cell>
          <cell r="G599">
            <v>26.21</v>
          </cell>
          <cell r="H599" t="str">
            <v>-</v>
          </cell>
        </row>
        <row r="600">
          <cell r="A600" t="str">
            <v>SC/0065</v>
          </cell>
          <cell r="B600" t="str">
            <v>composição</v>
          </cell>
          <cell r="C600">
            <v>26.88</v>
          </cell>
          <cell r="D600" t="str">
            <v>Guia para canteiro e ciclovia, concreto fck = 15MPa, seção 150cm², moldado no local com extrusora, inclusive pintura a cal em uma demão</v>
          </cell>
          <cell r="E600"/>
          <cell r="F600" t="str">
            <v>M</v>
          </cell>
          <cell r="G600">
            <v>10.44</v>
          </cell>
          <cell r="H600" t="str">
            <v>-</v>
          </cell>
        </row>
        <row r="601">
          <cell r="A601">
            <v>96995</v>
          </cell>
          <cell r="B601" t="str">
            <v>SINAPI</v>
          </cell>
          <cell r="C601">
            <v>0.42</v>
          </cell>
          <cell r="D601" t="str">
            <v>Reaterro manual de valas apiloado com soquete. Af_10/2017</v>
          </cell>
          <cell r="E601"/>
          <cell r="F601" t="str">
            <v>M3</v>
          </cell>
          <cell r="G601">
            <v>33.89</v>
          </cell>
          <cell r="H601" t="str">
            <v>-</v>
          </cell>
        </row>
        <row r="602">
          <cell r="A602">
            <v>97084</v>
          </cell>
          <cell r="B602" t="str">
            <v>SINAPI</v>
          </cell>
          <cell r="C602">
            <v>52.63</v>
          </cell>
          <cell r="D602" t="str">
            <v>Regularização e compactação mecânica de solo para execução de radier, com compactador de solos tipo placa vibratória. AF_09/2017</v>
          </cell>
          <cell r="E602"/>
          <cell r="F602" t="str">
            <v>M2</v>
          </cell>
          <cell r="G602">
            <v>0.44</v>
          </cell>
          <cell r="H602" t="str">
            <v>-</v>
          </cell>
        </row>
        <row r="603">
          <cell r="A603">
            <v>100575</v>
          </cell>
          <cell r="B603" t="str">
            <v>SINAPI</v>
          </cell>
          <cell r="C603"/>
          <cell r="D603" t="str">
            <v>Regularização de superfícies em terra com motoniveladora, com verificação do nivelamento. Af_11/2019</v>
          </cell>
          <cell r="E603"/>
          <cell r="F603" t="str">
            <v>M2</v>
          </cell>
          <cell r="G603">
            <v>0.06</v>
          </cell>
          <cell r="H603" t="str">
            <v>-</v>
          </cell>
        </row>
        <row r="604">
          <cell r="A604">
            <v>100324</v>
          </cell>
          <cell r="B604" t="str">
            <v>SINAPI</v>
          </cell>
          <cell r="C604"/>
          <cell r="D604" t="str">
            <v>Lastro com material granular (pedra britada n.1 e pedra britada n.2), aplicado em pisos ou radiers, espessura até 10 cm. AF_07/2019</v>
          </cell>
          <cell r="E604"/>
          <cell r="F604" t="str">
            <v>M3</v>
          </cell>
          <cell r="G604">
            <v>87.58</v>
          </cell>
          <cell r="H604" t="str">
            <v>-</v>
          </cell>
        </row>
        <row r="605">
          <cell r="A605">
            <v>96620</v>
          </cell>
          <cell r="B605" t="str">
            <v>SINAPI</v>
          </cell>
          <cell r="C605"/>
          <cell r="D605" t="str">
            <v>Lastro de concreto magro, aplicado em pisos ou radiers. Af_08/2017</v>
          </cell>
          <cell r="E605"/>
          <cell r="F605" t="str">
            <v>M3</v>
          </cell>
          <cell r="G605">
            <v>373.3</v>
          </cell>
          <cell r="H605" t="str">
            <v>-</v>
          </cell>
        </row>
        <row r="606">
          <cell r="A606">
            <v>92396</v>
          </cell>
          <cell r="B606" t="str">
            <v>SINAPI</v>
          </cell>
          <cell r="C606"/>
          <cell r="D606" t="str">
            <v>Execução de passeio em piso intertravado, com bloco retangular de 20 x 10 cm, espessura 6 cm. Af_12/2015</v>
          </cell>
          <cell r="E606" t="str">
            <v>areia emoplada 0,082 m³/m²</v>
          </cell>
          <cell r="F606" t="str">
            <v>M2</v>
          </cell>
          <cell r="G606">
            <v>49.08</v>
          </cell>
          <cell r="H606" t="str">
            <v>-</v>
          </cell>
        </row>
        <row r="607">
          <cell r="A607">
            <v>92402</v>
          </cell>
          <cell r="B607" t="str">
            <v>SINAPI</v>
          </cell>
          <cell r="C607"/>
          <cell r="D607" t="str">
            <v>Execução de passeio em piso intertravado, com bloco 16 faces de 22 x 11 cm, espessura 6 cm. Af_12/2015</v>
          </cell>
          <cell r="E607" t="str">
            <v>areia emoplada 0,082 m³/m²</v>
          </cell>
          <cell r="F607" t="str">
            <v>M2</v>
          </cell>
          <cell r="G607">
            <v>50.45</v>
          </cell>
          <cell r="H607" t="str">
            <v>-</v>
          </cell>
        </row>
        <row r="608">
          <cell r="A608">
            <v>94990</v>
          </cell>
          <cell r="B608" t="str">
            <v>SINAPI</v>
          </cell>
          <cell r="C608"/>
          <cell r="D608" t="str">
            <v>Execução de passeio (calçada) com concreto simples (não armado) fck = 20MPa, moldado in loco, feito em obra, acabamento convencional. Af_07/2016</v>
          </cell>
          <cell r="E608" t="str">
            <v>Atenção             M3</v>
          </cell>
          <cell r="F608" t="str">
            <v>M3</v>
          </cell>
          <cell r="G608">
            <v>499.52</v>
          </cell>
          <cell r="H608" t="str">
            <v>-</v>
          </cell>
        </row>
        <row r="609">
          <cell r="A609">
            <v>94991</v>
          </cell>
          <cell r="B609" t="str">
            <v>SINAPI</v>
          </cell>
          <cell r="C609"/>
          <cell r="D609" t="str">
            <v>Execução de passeio (calçada) com concreto simples (não armado) fck = 20MPa, moldado in loco, usinado, acabamento convencional. Af_07/2016</v>
          </cell>
          <cell r="E609" t="str">
            <v>Atenção             M3</v>
          </cell>
          <cell r="F609" t="str">
            <v>M3</v>
          </cell>
          <cell r="G609">
            <v>456.5</v>
          </cell>
          <cell r="H609" t="str">
            <v>-</v>
          </cell>
        </row>
        <row r="610">
          <cell r="A610">
            <v>94994</v>
          </cell>
          <cell r="B610" t="str">
            <v>SINAPI</v>
          </cell>
          <cell r="C610"/>
          <cell r="D610" t="str">
            <v>Execução de passeio (calçada) com concreto armado fck = 20MPa, moldado in loco, feito na obra, acabamento convencional, espessura 8 cm. Af_07/2016</v>
          </cell>
          <cell r="E610" t="str">
            <v>Atenção            ARMADO</v>
          </cell>
          <cell r="F610" t="str">
            <v>M2</v>
          </cell>
          <cell r="G610">
            <v>64.83</v>
          </cell>
          <cell r="H610" t="str">
            <v>-</v>
          </cell>
        </row>
        <row r="611">
          <cell r="A611">
            <v>94995</v>
          </cell>
          <cell r="B611" t="str">
            <v>SINAPI</v>
          </cell>
          <cell r="C611"/>
          <cell r="D611" t="str">
            <v>Execução de passeio (calçada) com concreto armado fck = 20MPa, moldado in loco, usinado, acabamento convencional, espessura 8 cm. Af_07/2016</v>
          </cell>
          <cell r="E611" t="str">
            <v>Atenção            ARMADO</v>
          </cell>
          <cell r="F611" t="str">
            <v>M2</v>
          </cell>
          <cell r="G611">
            <v>61.39</v>
          </cell>
          <cell r="H611" t="str">
            <v>-</v>
          </cell>
        </row>
        <row r="612">
          <cell r="A612" t="str">
            <v>SC/0070</v>
          </cell>
          <cell r="B612" t="str">
            <v>composição</v>
          </cell>
          <cell r="C612"/>
          <cell r="D612" t="str">
            <v>Acabamento sobre superfícies em concreto, argamassa e outros com pigmento com 210g/m² de pó para coloração (Refer. SINAPI CÓD. 73676)</v>
          </cell>
          <cell r="E612"/>
          <cell r="F612" t="str">
            <v>M2</v>
          </cell>
          <cell r="G612">
            <v>14.04</v>
          </cell>
          <cell r="H612" t="str">
            <v>-</v>
          </cell>
        </row>
        <row r="613">
          <cell r="A613" t="str">
            <v>SC/0075</v>
          </cell>
          <cell r="B613" t="str">
            <v>composição</v>
          </cell>
          <cell r="C613"/>
          <cell r="D613" t="str">
            <v>Piso tátil de alerta ou direcional com lajota cimentícia  25x25x2cm, nas cores da NBR 16537, assentado com argamassa de cimento e areia 1:3</v>
          </cell>
          <cell r="E613"/>
          <cell r="F613" t="str">
            <v>M</v>
          </cell>
          <cell r="G613">
            <v>26.79</v>
          </cell>
          <cell r="H613" t="str">
            <v>-</v>
          </cell>
        </row>
        <row r="614">
          <cell r="A614" t="str">
            <v>SC/0080</v>
          </cell>
          <cell r="B614" t="str">
            <v>composição</v>
          </cell>
          <cell r="C614"/>
          <cell r="D614" t="str">
            <v>Piso tátil de alerta ou direcional com lajota cimentícia  40x40x2,5cm, nas cores da NBR 16537, assentado com argamassa de cimento e areia 1:3</v>
          </cell>
          <cell r="E614"/>
          <cell r="F614" t="str">
            <v>M</v>
          </cell>
          <cell r="G614">
            <v>40.159999999999997</v>
          </cell>
          <cell r="H614" t="str">
            <v>-</v>
          </cell>
        </row>
        <row r="615">
          <cell r="A615">
            <v>92391</v>
          </cell>
          <cell r="B615" t="str">
            <v>SINAPI</v>
          </cell>
          <cell r="C615"/>
          <cell r="D615" t="str">
            <v>Execução de pavimento em piso intertravado, com bloco pisograma (concregrama) de 35 x 25 cm, espessura 6 cm. Exclusive grama. Af_12/2015</v>
          </cell>
          <cell r="E615"/>
          <cell r="F615" t="str">
            <v>M2</v>
          </cell>
          <cell r="G615">
            <v>38.770000000000003</v>
          </cell>
          <cell r="H615" t="str">
            <v>-</v>
          </cell>
        </row>
        <row r="616">
          <cell r="A616">
            <v>98503</v>
          </cell>
          <cell r="B616" t="str">
            <v>SINAPI</v>
          </cell>
          <cell r="C616"/>
          <cell r="D616" t="str">
            <v>Plantio de grama em pavimento pisograma (concregrama). Exclusive adubagem. Af_05/2018</v>
          </cell>
          <cell r="E616"/>
          <cell r="F616" t="str">
            <v>M2</v>
          </cell>
          <cell r="G616">
            <v>15.92</v>
          </cell>
          <cell r="H616" t="str">
            <v>-</v>
          </cell>
        </row>
        <row r="617">
          <cell r="A617">
            <v>98504</v>
          </cell>
          <cell r="B617" t="str">
            <v>SINAPI</v>
          </cell>
          <cell r="C617"/>
          <cell r="D617" t="str">
            <v>Grama em placas, tipo batatais, incluindo plantio. Exclusive adubo, fertilizante, calcário, terra orgânica e irrigação</v>
          </cell>
          <cell r="E617"/>
          <cell r="F617" t="str">
            <v>M2</v>
          </cell>
          <cell r="G617">
            <v>6.06</v>
          </cell>
          <cell r="H617" t="str">
            <v>-</v>
          </cell>
        </row>
        <row r="618">
          <cell r="A618" t="str">
            <v>SC/0082</v>
          </cell>
          <cell r="B618" t="str">
            <v>SINAPI</v>
          </cell>
          <cell r="C618">
            <v>85180</v>
          </cell>
          <cell r="D618" t="str">
            <v>Grama em placas, tipo esmeralda, incluindo plantio, adubo, fertilizante, calcário, terra orgânica e irrigação</v>
          </cell>
          <cell r="E618"/>
          <cell r="F618" t="str">
            <v>M2</v>
          </cell>
          <cell r="G618">
            <v>14.08</v>
          </cell>
          <cell r="H618" t="str">
            <v>-</v>
          </cell>
        </row>
        <row r="619">
          <cell r="A619">
            <v>98509</v>
          </cell>
          <cell r="B619" t="str">
            <v>SINAPI</v>
          </cell>
          <cell r="C619"/>
          <cell r="D619" t="str">
            <v>Plantio de arbusto ou cerca viva. Af_05/2018</v>
          </cell>
          <cell r="E619"/>
          <cell r="F619" t="str">
            <v>UN</v>
          </cell>
          <cell r="G619">
            <v>37.479999999999997</v>
          </cell>
          <cell r="H619" t="str">
            <v>-</v>
          </cell>
        </row>
        <row r="620">
          <cell r="A620">
            <v>98510</v>
          </cell>
          <cell r="B620" t="str">
            <v>SINAPI</v>
          </cell>
          <cell r="C620"/>
          <cell r="D620" t="str">
            <v>Plantio de árvore ornamental com altura de muda menor ou igual a 2,00 m. Af_05/2018</v>
          </cell>
          <cell r="E620"/>
          <cell r="F620" t="str">
            <v>UN</v>
          </cell>
          <cell r="G620">
            <v>55.84</v>
          </cell>
          <cell r="H620" t="str">
            <v>-</v>
          </cell>
        </row>
        <row r="621">
          <cell r="A621">
            <v>98511</v>
          </cell>
          <cell r="B621" t="str">
            <v>SINAPI</v>
          </cell>
          <cell r="C621"/>
          <cell r="D621" t="str">
            <v>Plantio de árvore ornamental com altura de muda maior que 2,00 m e menor ou igual a 4,00 m. Af_05/2018</v>
          </cell>
          <cell r="E621"/>
          <cell r="F621" t="str">
            <v>UN</v>
          </cell>
          <cell r="G621">
            <v>106.41</v>
          </cell>
          <cell r="H621" t="str">
            <v>-</v>
          </cell>
        </row>
        <row r="622">
          <cell r="A622">
            <v>98516</v>
          </cell>
          <cell r="B622" t="str">
            <v>SINAPI</v>
          </cell>
          <cell r="C622"/>
          <cell r="D622" t="str">
            <v>Plantio de palmeira com altura de muda menor ou igual a 2,00 m. Af_05/2018</v>
          </cell>
          <cell r="E622"/>
          <cell r="F622" t="str">
            <v>UN</v>
          </cell>
          <cell r="G622">
            <v>243.9</v>
          </cell>
          <cell r="H622" t="str">
            <v>-</v>
          </cell>
        </row>
        <row r="623">
          <cell r="A623" t="str">
            <v>SC/0085</v>
          </cell>
          <cell r="B623" t="str">
            <v>composição</v>
          </cell>
          <cell r="C623"/>
          <cell r="D623" t="str">
            <v>Dispositivo de segurança na travessia de pedestre - guarda corpo em tubo de aço galvanizado Ø 1" 1/2, pintado com esmalte sintético em duas demãos</v>
          </cell>
          <cell r="E623"/>
          <cell r="F623" t="str">
            <v xml:space="preserve">UN </v>
          </cell>
          <cell r="G623">
            <v>1048.7</v>
          </cell>
          <cell r="H623" t="str">
            <v>-</v>
          </cell>
        </row>
        <row r="624">
          <cell r="A624" t="str">
            <v>SC/0090</v>
          </cell>
          <cell r="B624" t="str">
            <v>composição</v>
          </cell>
          <cell r="C624"/>
          <cell r="D624" t="str">
            <v>Defensa metálica semi-maleável tipo simples, em chapa de aço, padrão DNIT, incluindo fornecimento, montagem e refletivos (30x5cm) (Refer. SICRO CóD. 3713604)</v>
          </cell>
          <cell r="E624"/>
          <cell r="F624" t="str">
            <v>M</v>
          </cell>
          <cell r="G624">
            <v>225.1</v>
          </cell>
          <cell r="H624" t="str">
            <v>-</v>
          </cell>
        </row>
        <row r="625">
          <cell r="A625" t="str">
            <v>SC/0095</v>
          </cell>
          <cell r="B625" t="str">
            <v>composição</v>
          </cell>
          <cell r="C625"/>
          <cell r="D625" t="str">
            <v>Defensa metálica semi-maleável tipo dupla, em chapa de aço, padrão DNIT, incluindo fornecimento, montagem e refletivos (30x5cm) (Refer. SICRO CóD. 3713606)</v>
          </cell>
          <cell r="E625"/>
          <cell r="F625" t="str">
            <v>M</v>
          </cell>
          <cell r="G625">
            <v>388.11</v>
          </cell>
          <cell r="H625" t="str">
            <v>-</v>
          </cell>
        </row>
        <row r="626">
          <cell r="A626" t="str">
            <v>SC/0100</v>
          </cell>
          <cell r="B626" t="str">
            <v>composição</v>
          </cell>
          <cell r="C626"/>
          <cell r="D626" t="str">
            <v>Tubo aço galvanizado com costura para guarda-corpo, classe leve, DN 40 mm (1 1/2"),  DIN 2440 / NBR 5580 classe leve, espessura 3,00 mm, *3,48* kg/m</v>
          </cell>
          <cell r="E626"/>
          <cell r="F626" t="str">
            <v>M</v>
          </cell>
          <cell r="G626">
            <v>45.19</v>
          </cell>
          <cell r="H626" t="str">
            <v>-</v>
          </cell>
        </row>
        <row r="627">
          <cell r="A627" t="str">
            <v>SC/0105</v>
          </cell>
          <cell r="B627" t="str">
            <v>composição</v>
          </cell>
          <cell r="C627"/>
          <cell r="D627" t="str">
            <v>Tubo aço galvanizado com costura para guarda-corpo, classe leve, DN 50 mm (2"),  DIN 2440 / NBR 5580 classe leve, espessura 3,00 mm, *4,40* kg/m</v>
          </cell>
          <cell r="E627"/>
          <cell r="F627" t="str">
            <v>M</v>
          </cell>
          <cell r="G627">
            <v>58.95</v>
          </cell>
          <cell r="H627" t="str">
            <v>-</v>
          </cell>
        </row>
        <row r="628">
          <cell r="A628">
            <v>89512</v>
          </cell>
          <cell r="B628" t="str">
            <v>SINAPI</v>
          </cell>
          <cell r="C628"/>
          <cell r="D628" t="str">
            <v>Tubo PVC, série R, água pluvial, DN 100 mm, fornecido e instalado em ramal de encaminhamento. AF_12/2014</v>
          </cell>
          <cell r="E628"/>
          <cell r="F628" t="str">
            <v>M</v>
          </cell>
          <cell r="G628">
            <v>45.91</v>
          </cell>
          <cell r="H628" t="str">
            <v>-</v>
          </cell>
        </row>
        <row r="629">
          <cell r="A629" t="str">
            <v>SC/0130</v>
          </cell>
          <cell r="B629" t="str">
            <v>composição</v>
          </cell>
          <cell r="C629"/>
          <cell r="D629" t="str">
            <v>Tampão fofo articulado, classe A15, carga máxima 1,5 T, 200 x 200 mm. Incluindo fornecimento, assentamento e requadro com argamassa</v>
          </cell>
          <cell r="E629">
            <v>3.5</v>
          </cell>
          <cell r="F629" t="str">
            <v xml:space="preserve">UN </v>
          </cell>
          <cell r="G629">
            <v>84.18</v>
          </cell>
          <cell r="H629" t="str">
            <v>-</v>
          </cell>
        </row>
        <row r="630">
          <cell r="A630" t="str">
            <v>SC/0135</v>
          </cell>
          <cell r="B630" t="str">
            <v>composição</v>
          </cell>
          <cell r="C630"/>
          <cell r="D630" t="str">
            <v>Tampão fofo simples com base, classe A15, carga máxima 1,5 T, 300 x 300 mm. Incluindo fornecimento, assentamento e requadro com argamassa</v>
          </cell>
          <cell r="E630">
            <v>5.8</v>
          </cell>
          <cell r="F630" t="str">
            <v xml:space="preserve">UN </v>
          </cell>
          <cell r="G630">
            <v>127.13</v>
          </cell>
          <cell r="H630" t="str">
            <v>-</v>
          </cell>
        </row>
        <row r="631">
          <cell r="A631" t="str">
            <v>SC/0140</v>
          </cell>
          <cell r="B631" t="str">
            <v>composição</v>
          </cell>
          <cell r="C631"/>
          <cell r="D631" t="str">
            <v>Tampão fofo simples com base, classe A15, carga máxima 1,5 T, 300 x 400 mm. Incluindo fornecimento, assentamento e requadro com argamassa</v>
          </cell>
          <cell r="E631">
            <v>9</v>
          </cell>
          <cell r="F631" t="str">
            <v xml:space="preserve">UN </v>
          </cell>
          <cell r="G631">
            <v>262.45999999999998</v>
          </cell>
          <cell r="H631" t="str">
            <v>-</v>
          </cell>
        </row>
        <row r="632">
          <cell r="A632" t="str">
            <v>SC/0145</v>
          </cell>
          <cell r="B632" t="str">
            <v>composição</v>
          </cell>
          <cell r="C632"/>
          <cell r="D632" t="str">
            <v>Tampão fofo simples com base, classe A15, carga máxima 1,5 T, 400 x 400 mm. Incluindo fornecimento, assentamento e requadro com argamassa</v>
          </cell>
          <cell r="E632">
            <v>12</v>
          </cell>
          <cell r="F632" t="str">
            <v xml:space="preserve">UN </v>
          </cell>
          <cell r="G632">
            <v>188.4</v>
          </cell>
          <cell r="H632" t="str">
            <v>-</v>
          </cell>
        </row>
        <row r="633">
          <cell r="A633" t="str">
            <v>SC/0150</v>
          </cell>
          <cell r="B633" t="str">
            <v>composição</v>
          </cell>
          <cell r="C633"/>
          <cell r="D633" t="str">
            <v>Tampão fofo simples com base, classe A15, carga máxima 1,5 T, 400 x 500 mm. Incluindo fornecimento, assentamento e requadro com argamassa</v>
          </cell>
          <cell r="E633">
            <v>15</v>
          </cell>
          <cell r="F633" t="str">
            <v xml:space="preserve">UN </v>
          </cell>
          <cell r="G633">
            <v>296.26</v>
          </cell>
          <cell r="H633" t="str">
            <v>-</v>
          </cell>
        </row>
        <row r="634">
          <cell r="A634">
            <v>84798</v>
          </cell>
          <cell r="B634" t="str">
            <v>SINAPI</v>
          </cell>
          <cell r="C634"/>
          <cell r="D634" t="str">
            <v>Tampão fofo simples com base, classe A15, carga máxima 1,5 T, 400 x 600 mm - fornecimento e instalação</v>
          </cell>
          <cell r="E634">
            <v>18</v>
          </cell>
          <cell r="F634" t="str">
            <v>UN</v>
          </cell>
          <cell r="G634">
            <v>256.22000000000003</v>
          </cell>
          <cell r="H634" t="str">
            <v>-</v>
          </cell>
        </row>
        <row r="635">
          <cell r="A635">
            <v>84796</v>
          </cell>
          <cell r="B635" t="str">
            <v>SINAPI</v>
          </cell>
          <cell r="C635"/>
          <cell r="D635" t="str">
            <v>Tampão fofo simples com base, classe A15, carga máxima 1,5 T, 550 x 1100 mm - fornecimento e instalação</v>
          </cell>
          <cell r="E635">
            <v>45.375000000000007</v>
          </cell>
          <cell r="F635" t="str">
            <v>UN</v>
          </cell>
          <cell r="G635">
            <v>582.48</v>
          </cell>
          <cell r="H635" t="str">
            <v>-</v>
          </cell>
        </row>
        <row r="636">
          <cell r="A636" t="str">
            <v>SC/0155</v>
          </cell>
          <cell r="B636" t="str">
            <v>composição</v>
          </cell>
          <cell r="C636"/>
          <cell r="D636" t="str">
            <v>Tampão completo para TIL, em PVC,  DN 100 mm, para rede coletora de esgoto. Incluindo fornecimento, assentamento e requadro com argamassa</v>
          </cell>
          <cell r="E636"/>
          <cell r="F636" t="str">
            <v xml:space="preserve">UN </v>
          </cell>
          <cell r="G636">
            <v>57.7</v>
          </cell>
          <cell r="H636" t="str">
            <v>-</v>
          </cell>
        </row>
        <row r="637">
          <cell r="A637" t="str">
            <v>SC/0160</v>
          </cell>
          <cell r="B637" t="str">
            <v>composição</v>
          </cell>
          <cell r="C637"/>
          <cell r="D637" t="str">
            <v>Tampa de concreto armado para caixa de passeio, na espessura de 5cm (Refer. SINAPI CÓD. 6171)</v>
          </cell>
          <cell r="E637"/>
          <cell r="F637" t="str">
            <v>M2</v>
          </cell>
          <cell r="G637">
            <v>66.02</v>
          </cell>
          <cell r="H637" t="str">
            <v>-</v>
          </cell>
        </row>
        <row r="638">
          <cell r="A638">
            <v>101166</v>
          </cell>
          <cell r="B638" t="str">
            <v>SINAPI</v>
          </cell>
          <cell r="C638">
            <v>95474</v>
          </cell>
          <cell r="D638" t="str">
            <v>Alvenaria de embasamento com bloco estrutural de cerâmica, de 14x19x29cm e argamassa de assentamento com preparo em betoneira. Af_05/2020</v>
          </cell>
          <cell r="E638"/>
          <cell r="F638" t="str">
            <v>M3</v>
          </cell>
          <cell r="G638">
            <v>473.05</v>
          </cell>
          <cell r="H638" t="str">
            <v>-</v>
          </cell>
        </row>
        <row r="639">
          <cell r="A639">
            <v>94964</v>
          </cell>
          <cell r="B639" t="str">
            <v>SINAPI</v>
          </cell>
          <cell r="C639"/>
          <cell r="D639" t="str">
            <v>Concreto fck = 20MPa, traço 1:2,7:3 (cimento/ areia média/ brita 1) - preparo mecânico com betoneira 400 l. AF_07/2016</v>
          </cell>
          <cell r="E639"/>
          <cell r="F639" t="str">
            <v>M3</v>
          </cell>
          <cell r="G639">
            <v>287.13</v>
          </cell>
          <cell r="H639" t="str">
            <v>-</v>
          </cell>
        </row>
        <row r="640">
          <cell r="A640">
            <v>98524</v>
          </cell>
          <cell r="B640" t="str">
            <v>SINAPI</v>
          </cell>
          <cell r="C640">
            <v>85422</v>
          </cell>
          <cell r="D640" t="str">
            <v>Limpeza manual de vegetação em terreno com enxada.af_05/2018</v>
          </cell>
          <cell r="E640"/>
          <cell r="F640" t="str">
            <v>M2</v>
          </cell>
          <cell r="G640">
            <v>2.21</v>
          </cell>
          <cell r="H640" t="str">
            <v>-</v>
          </cell>
        </row>
        <row r="641">
          <cell r="A641">
            <v>96542</v>
          </cell>
          <cell r="B641" t="str">
            <v>SINAPI</v>
          </cell>
          <cell r="C641"/>
          <cell r="D641" t="str">
            <v>Fabricação, montagem e desmontagem de fôrma para viga baldrame, em chapa de madeira compensada resinada, e=17 mm, 4 utilizações. AF_06/2017</v>
          </cell>
          <cell r="E641"/>
          <cell r="F641" t="str">
            <v>M2</v>
          </cell>
          <cell r="G641">
            <v>56.03</v>
          </cell>
          <cell r="H641" t="str">
            <v>-</v>
          </cell>
        </row>
        <row r="642">
          <cell r="A642">
            <v>83693</v>
          </cell>
          <cell r="B642" t="str">
            <v>SINAPI</v>
          </cell>
          <cell r="C642"/>
          <cell r="D642" t="str">
            <v>Pintura com cal, em meio-fio, uma demão, inclusive óleo de linhaça</v>
          </cell>
          <cell r="E642"/>
          <cell r="F642" t="str">
            <v>M2</v>
          </cell>
          <cell r="G642">
            <v>3.26</v>
          </cell>
          <cell r="H642" t="str">
            <v>-</v>
          </cell>
        </row>
        <row r="643">
          <cell r="A643">
            <v>84659</v>
          </cell>
          <cell r="B643" t="str">
            <v>SINAPI</v>
          </cell>
          <cell r="C643"/>
          <cell r="D643" t="str">
            <v>Pintura esmalte fosco em madeira, duas demãos</v>
          </cell>
          <cell r="E643"/>
          <cell r="F643" t="str">
            <v>M2</v>
          </cell>
          <cell r="G643">
            <v>13.49</v>
          </cell>
          <cell r="H643" t="str">
            <v>-</v>
          </cell>
        </row>
        <row r="644">
          <cell r="A644">
            <v>100750</v>
          </cell>
          <cell r="B644" t="str">
            <v>SINAPI</v>
          </cell>
          <cell r="C644"/>
          <cell r="D644" t="str">
            <v>Pintura com tinta alquídica de acabamento (esmalte sintético fosco) aplicada a rolo ou pincel sobre superfícies metálicas (exceto perfil) executado em obra (por demão). Af_01/2020</v>
          </cell>
          <cell r="E644"/>
          <cell r="F644" t="str">
            <v>M2</v>
          </cell>
          <cell r="G644">
            <v>15.83</v>
          </cell>
          <cell r="H644" t="str">
            <v>-</v>
          </cell>
        </row>
        <row r="645">
          <cell r="A645">
            <v>88487</v>
          </cell>
          <cell r="B645" t="str">
            <v>SINAPI</v>
          </cell>
          <cell r="C645"/>
          <cell r="D645" t="str">
            <v>Pintura latex interna e externa em 2 demãos, sem massa corrida</v>
          </cell>
          <cell r="E645"/>
          <cell r="F645" t="str">
            <v>M2</v>
          </cell>
          <cell r="G645">
            <v>9.01</v>
          </cell>
          <cell r="H645" t="str">
            <v>-</v>
          </cell>
        </row>
        <row r="646">
          <cell r="A646">
            <v>101190</v>
          </cell>
          <cell r="B646" t="str">
            <v>SINAPI</v>
          </cell>
          <cell r="C646" t="str">
            <v>74143/2</v>
          </cell>
          <cell r="D646" t="str">
            <v>Cerca com mourões de concreto, reto, 15x15cm, espaçamento de 3m, cravados 0,5m, escoras de 10x10cm nos cantos, com 9 fios de arame de aço ovalado 15x17</v>
          </cell>
          <cell r="E646"/>
          <cell r="F646" t="str">
            <v>M</v>
          </cell>
          <cell r="G646">
            <v>38.729999999999997</v>
          </cell>
          <cell r="H646" t="str">
            <v>-</v>
          </cell>
        </row>
        <row r="647">
          <cell r="A647" t="str">
            <v>SC/0110</v>
          </cell>
          <cell r="B647" t="str">
            <v>composição</v>
          </cell>
          <cell r="C647" t="str">
            <v>SC/0120</v>
          </cell>
          <cell r="D647" t="str">
            <v>Cerca com mourões de madeira roliça Ø 11cm, espaçamento de 2,00m, altura livre de 1,50m, cravado 0,50m, com 5 fios de arame liso ovalado 15x17, confrome projeto</v>
          </cell>
          <cell r="E647"/>
          <cell r="F647" t="str">
            <v>M</v>
          </cell>
          <cell r="G647">
            <v>23.99</v>
          </cell>
          <cell r="H647" t="str">
            <v>-</v>
          </cell>
        </row>
        <row r="648">
          <cell r="A648" t="str">
            <v>SC/0115</v>
          </cell>
          <cell r="B648" t="str">
            <v>composição</v>
          </cell>
          <cell r="C648" t="str">
            <v>SC/0110</v>
          </cell>
          <cell r="D648" t="str">
            <v>Alambrado com tela de aço galvanizado, fio 14, malha 1½" , três fios de arame liso, poste curvo de concreto com altura livre de 1,80m, mureta de alvenaria com altura de 30cm, conforme projeto</v>
          </cell>
          <cell r="E648"/>
          <cell r="F648" t="str">
            <v>M</v>
          </cell>
          <cell r="G648">
            <v>133.69999999999999</v>
          </cell>
          <cell r="H648" t="str">
            <v>-</v>
          </cell>
        </row>
        <row r="649">
          <cell r="A649" t="str">
            <v>SC/0120</v>
          </cell>
          <cell r="B649" t="str">
            <v>composição</v>
          </cell>
          <cell r="C649" t="str">
            <v>SC/0125</v>
          </cell>
          <cell r="D649" t="str">
            <v>Portão para veículos em tela arame galvanizado n.12 malha 2" e moldura em tubos de acho com duas folhas de abrir, incluso ferragens (Refer. SINAPI CÓD. 74238/2 - descontinuado)</v>
          </cell>
          <cell r="E649"/>
          <cell r="F649" t="str">
            <v>M</v>
          </cell>
          <cell r="G649">
            <v>695.57</v>
          </cell>
          <cell r="H649" t="str">
            <v>-</v>
          </cell>
        </row>
        <row r="650">
          <cell r="A650" t="str">
            <v>SC/0125</v>
          </cell>
          <cell r="B650" t="str">
            <v>composição</v>
          </cell>
          <cell r="C650" t="str">
            <v>SC/0130</v>
          </cell>
          <cell r="D650" t="str">
            <v>Orla de madeira de 2,5 x 5 cm, para grama, fornecimento e aplicação em áreas inclinadas</v>
          </cell>
          <cell r="E650"/>
          <cell r="F650" t="str">
            <v>M</v>
          </cell>
          <cell r="G650">
            <v>5.92</v>
          </cell>
          <cell r="H650" t="str">
            <v>-</v>
          </cell>
        </row>
        <row r="651">
          <cell r="A651"/>
          <cell r="B651"/>
          <cell r="C651"/>
          <cell r="D651"/>
          <cell r="E651"/>
          <cell r="F651"/>
          <cell r="G651"/>
          <cell r="H651" t="str">
            <v/>
          </cell>
        </row>
        <row r="652">
          <cell r="A652"/>
          <cell r="B652"/>
          <cell r="C652" t="str">
            <v>12.0</v>
          </cell>
          <cell r="D652" t="str">
            <v>DRENAGEM DE LENÇOL FREÁTICO</v>
          </cell>
          <cell r="E652"/>
          <cell r="F652"/>
          <cell r="G652"/>
          <cell r="H652" t="str">
            <v/>
          </cell>
        </row>
        <row r="653">
          <cell r="A653">
            <v>94037</v>
          </cell>
          <cell r="B653" t="str">
            <v>SINAPI</v>
          </cell>
          <cell r="C653"/>
          <cell r="D653" t="str">
            <v>Escoramento de vala, tipo pontaleteamento, com profundidade de 0 a 1,5 m, largura menor que 1,5 m, em local com nível alto de interferência. Af_06/2016</v>
          </cell>
          <cell r="E653"/>
          <cell r="F653" t="str">
            <v>M2</v>
          </cell>
          <cell r="G653">
            <v>14.27</v>
          </cell>
          <cell r="H653" t="str">
            <v>-</v>
          </cell>
        </row>
        <row r="654">
          <cell r="A654">
            <v>90106</v>
          </cell>
          <cell r="B654" t="str">
            <v>SINAPI</v>
          </cell>
          <cell r="C654">
            <v>14.99</v>
          </cell>
          <cell r="D654" t="str">
            <v>Escavação mecanizada de vala com profundidade até 1,5 m (média entre montante e jusante/uma composição por trecho), com retroescavadeira (0,26 m3/88 hp), largura de 0,80 m a 1,50 m, em solo de 1a categoria, em locais com baixo nível de interferência. Af_01/2015</v>
          </cell>
          <cell r="E654"/>
          <cell r="F654" t="str">
            <v>M3</v>
          </cell>
          <cell r="G654">
            <v>4.9000000000000004</v>
          </cell>
          <cell r="H654" t="str">
            <v>-</v>
          </cell>
        </row>
        <row r="655">
          <cell r="A655" t="str">
            <v>LF/0005</v>
          </cell>
          <cell r="B655" t="str">
            <v>composição</v>
          </cell>
          <cell r="C655">
            <v>2.33</v>
          </cell>
          <cell r="D655" t="str">
            <v>Escavação mecânica de vala para drenagem com mimiescavadeira em material de 1ª categoria (Refer. SINAPI CÓD. 96525)</v>
          </cell>
          <cell r="E655"/>
          <cell r="F655" t="str">
            <v>M3</v>
          </cell>
          <cell r="G655">
            <v>25.9</v>
          </cell>
          <cell r="H655" t="str">
            <v>-</v>
          </cell>
        </row>
        <row r="656">
          <cell r="A656" t="str">
            <v>DR/0050</v>
          </cell>
          <cell r="B656" t="str">
            <v>composição</v>
          </cell>
          <cell r="C656"/>
          <cell r="D656" t="str">
            <v>Esgotamento de água com bomba submersa (Refer. SICRO CÓD. 2003864)</v>
          </cell>
          <cell r="E656"/>
          <cell r="F656" t="str">
            <v>H</v>
          </cell>
          <cell r="G656">
            <v>11.86</v>
          </cell>
          <cell r="H656" t="str">
            <v>-</v>
          </cell>
        </row>
        <row r="657">
          <cell r="A657">
            <v>93382</v>
          </cell>
          <cell r="B657" t="str">
            <v>SINAPI</v>
          </cell>
          <cell r="C657"/>
          <cell r="D657" t="str">
            <v>Reaterro manual de valas com compactação mecanizada. Af_04/2016</v>
          </cell>
          <cell r="E657"/>
          <cell r="F657" t="str">
            <v>M3</v>
          </cell>
          <cell r="G657">
            <v>21.86</v>
          </cell>
          <cell r="H657" t="str">
            <v>-</v>
          </cell>
        </row>
        <row r="658">
          <cell r="A658" t="str">
            <v>73883/1</v>
          </cell>
          <cell r="B658" t="str">
            <v>SINAPI</v>
          </cell>
          <cell r="C658"/>
          <cell r="D658" t="str">
            <v>Execução de dreno francês (vertical) com areia média. Exclusive transporte da areia  e bota-fora</v>
          </cell>
          <cell r="E658"/>
          <cell r="F658" t="str">
            <v>M3</v>
          </cell>
          <cell r="G658">
            <v>71.16</v>
          </cell>
          <cell r="H658" t="str">
            <v>-</v>
          </cell>
        </row>
        <row r="659">
          <cell r="A659" t="str">
            <v>73881/1</v>
          </cell>
          <cell r="B659" t="str">
            <v>SINAPI</v>
          </cell>
          <cell r="C659"/>
          <cell r="D659" t="str">
            <v>Manta de geotêxtil não tecida com resistência à tração longitudinal de 9 kN/m e à tração transversal de 8 kN/m,  RT-09, incluindo perda do transpasse</v>
          </cell>
          <cell r="E659" t="str">
            <v>200 g/m²</v>
          </cell>
          <cell r="F659" t="str">
            <v>M2</v>
          </cell>
          <cell r="G659">
            <v>5.42</v>
          </cell>
          <cell r="H659" t="str">
            <v>-</v>
          </cell>
        </row>
        <row r="660">
          <cell r="A660" t="str">
            <v>LF/0007</v>
          </cell>
          <cell r="B660" t="str">
            <v>composição</v>
          </cell>
          <cell r="C660">
            <v>88549</v>
          </cell>
          <cell r="D660" t="str">
            <v>Brita n. 2 para dreno, lançamento manual, em local com nível baixo de interferência. Fornecimento, exclusive transporte</v>
          </cell>
          <cell r="E660"/>
          <cell r="F660" t="str">
            <v>M3</v>
          </cell>
          <cell r="G660">
            <v>116.88</v>
          </cell>
          <cell r="H660" t="str">
            <v>-</v>
          </cell>
        </row>
        <row r="661">
          <cell r="A661">
            <v>83680</v>
          </cell>
          <cell r="B661" t="str">
            <v>SINAPI</v>
          </cell>
          <cell r="C661"/>
          <cell r="D661" t="str">
            <v>Barbacã em tubo de PVC DN 75 mm (3"), incluindo material drenante. Exclusive transporte da pedra</v>
          </cell>
          <cell r="E661"/>
          <cell r="F661" t="str">
            <v>M</v>
          </cell>
          <cell r="G661">
            <v>16.47</v>
          </cell>
          <cell r="H661" t="str">
            <v>-</v>
          </cell>
        </row>
        <row r="662">
          <cell r="A662" t="str">
            <v>LF/0010</v>
          </cell>
          <cell r="B662" t="str">
            <v>composição</v>
          </cell>
          <cell r="C662">
            <v>16.600000000000001</v>
          </cell>
          <cell r="D662" t="str">
            <v>Dreno sub-horizontal profundo, incluindo tubo de PVC soldável DN 50 mm, perfuração sub-horizontal, geossintético RT-14</v>
          </cell>
          <cell r="E662"/>
          <cell r="F662" t="str">
            <v>M</v>
          </cell>
          <cell r="G662">
            <v>80.67</v>
          </cell>
          <cell r="H662" t="str">
            <v>-</v>
          </cell>
        </row>
        <row r="663">
          <cell r="A663" t="str">
            <v>LF/0015</v>
          </cell>
          <cell r="B663" t="str">
            <v>composição</v>
          </cell>
          <cell r="C663">
            <v>173</v>
          </cell>
          <cell r="D663" t="str">
            <v>Dreno longitudinal de pavimento, Tipo GH040, altura 0,40 m, com brita (20x20cm), geocomposto drenante e tubo PEAD corrugado perfurado DN 100 mm, inclusive escavação e reaterro (Refer. SICRO CÓD. 2004509)</v>
          </cell>
          <cell r="E663"/>
          <cell r="F663" t="str">
            <v>M</v>
          </cell>
          <cell r="G663">
            <v>22.75</v>
          </cell>
          <cell r="H663" t="str">
            <v>-</v>
          </cell>
        </row>
        <row r="664">
          <cell r="A664" t="str">
            <v>LF/0020</v>
          </cell>
          <cell r="B664" t="str">
            <v>composição</v>
          </cell>
          <cell r="C664">
            <v>132</v>
          </cell>
          <cell r="D664" t="str">
            <v>Dreno longitudinal de pavimento, Tipo GH100, altura 1,00 m, com brita (20x20cm), geocomposto drenante e tubo PEAD corrugado perfurado DN 100 mm, inclusive escavação e reaterro (Refer. SICRO CÓD. 2004511)</v>
          </cell>
          <cell r="E664"/>
          <cell r="F664" t="str">
            <v>M</v>
          </cell>
          <cell r="G664">
            <v>39.090000000000003</v>
          </cell>
          <cell r="H664" t="str">
            <v>-</v>
          </cell>
        </row>
        <row r="665">
          <cell r="A665" t="str">
            <v>LF/0025</v>
          </cell>
          <cell r="B665" t="str">
            <v>composição</v>
          </cell>
          <cell r="C665">
            <v>113</v>
          </cell>
          <cell r="D665" t="str">
            <v>Dreno longitudinal de pavimento, Tipo GH150, altura 1,50 m, com brita (20x20cm), geocomposto drenante e tubo PEAD corrugado perfurado DN 100 mm, inclusive escavação e reaterro (Refer. SICRO CÓD. 2004512)</v>
          </cell>
          <cell r="E665"/>
          <cell r="F665" t="str">
            <v>M</v>
          </cell>
          <cell r="G665">
            <v>52.69</v>
          </cell>
          <cell r="H665" t="str">
            <v>-</v>
          </cell>
        </row>
        <row r="666">
          <cell r="A666" t="str">
            <v>LF/0030</v>
          </cell>
          <cell r="B666" t="str">
            <v>composição</v>
          </cell>
          <cell r="C666">
            <v>29.98</v>
          </cell>
          <cell r="D666" t="str">
            <v>Dreno francês de lençol freático, Tipo FH100, com tubo PEAD Ø 100mm e brita (50x50cm), incluindo escavação (h=100cm), reaterro e geotextil RT-09. Exclusive transporte e bota-fora</v>
          </cell>
          <cell r="E666"/>
          <cell r="F666" t="str">
            <v>M</v>
          </cell>
          <cell r="G666">
            <v>59.19</v>
          </cell>
          <cell r="H666" t="str">
            <v>-</v>
          </cell>
        </row>
        <row r="667">
          <cell r="A667" t="str">
            <v>LF/0035</v>
          </cell>
          <cell r="B667" t="str">
            <v>composição</v>
          </cell>
          <cell r="C667">
            <v>19.989999999999998</v>
          </cell>
          <cell r="D667" t="str">
            <v>Dreno francês de lençol freático, Tipo FH150, com tubo PEAD Ø 150mm e brita (50x100cm), incluindo escavação (h=150cm), reaterro e geotextil RT-09. Exclusive transporte e bota-fora</v>
          </cell>
          <cell r="E667"/>
          <cell r="F667" t="str">
            <v>M</v>
          </cell>
          <cell r="G667">
            <v>111.38</v>
          </cell>
          <cell r="H667" t="str">
            <v>-</v>
          </cell>
        </row>
        <row r="668">
          <cell r="A668" t="str">
            <v>LF/0040</v>
          </cell>
          <cell r="B668" t="str">
            <v>composição</v>
          </cell>
          <cell r="C668">
            <v>83651</v>
          </cell>
          <cell r="D668" t="str">
            <v>Tubo dreno, corrugado, espiralado, flexível, perfurado, em polietileno de alta densidade (PEAD), DN 100 mm para drenagem – fornecimento e assentamento em vala</v>
          </cell>
          <cell r="E668"/>
          <cell r="F668" t="str">
            <v>M</v>
          </cell>
          <cell r="G668">
            <v>22.06</v>
          </cell>
          <cell r="H668" t="str">
            <v>-</v>
          </cell>
        </row>
        <row r="669">
          <cell r="A669" t="str">
            <v>LF/0045</v>
          </cell>
          <cell r="B669" t="str">
            <v>composição</v>
          </cell>
          <cell r="C669" t="str">
            <v>75029/1</v>
          </cell>
          <cell r="D669" t="str">
            <v>Tubo dreno, corrugado, espiralado, flexível, perfurado, em polietileno de alta densidade (PEAD), DN 150 mm para drenagem – fornecimento e assentamento em vala</v>
          </cell>
          <cell r="E669"/>
          <cell r="F669" t="str">
            <v>M</v>
          </cell>
          <cell r="G669">
            <v>36.39</v>
          </cell>
          <cell r="H669" t="str">
            <v>-</v>
          </cell>
        </row>
        <row r="670">
          <cell r="A670">
            <v>9833</v>
          </cell>
          <cell r="B670" t="str">
            <v>cotação - SINAPI</v>
          </cell>
          <cell r="C670"/>
          <cell r="D670" t="str">
            <v>Tubo dreno, corrugado, espiralado, flexível, perfurado, em polietileno de alta densidade (PEAD), DN 110 mm, para drenagem - em rolo (norma DNIT 093/2006 - E.M)</v>
          </cell>
          <cell r="E670"/>
          <cell r="F670" t="str">
            <v xml:space="preserve">M     </v>
          </cell>
          <cell r="G670">
            <v>8.0299999999999994</v>
          </cell>
          <cell r="H670" t="str">
            <v>-</v>
          </cell>
        </row>
        <row r="671">
          <cell r="A671">
            <v>9834</v>
          </cell>
          <cell r="B671" t="str">
            <v>cotação - SINAPI</v>
          </cell>
          <cell r="C671"/>
          <cell r="D671" t="str">
            <v>Tubo dreno, corrugado, espiralado, flexivel, perfurado, em polietileno de alta densidade (PEAD), DN 150 mm, para drenagem - em barra (norma DNIT 093/2006 – E.M)</v>
          </cell>
          <cell r="E671"/>
          <cell r="F671" t="str">
            <v xml:space="preserve">M     </v>
          </cell>
          <cell r="G671">
            <v>22.36</v>
          </cell>
          <cell r="H671" t="str">
            <v>-</v>
          </cell>
        </row>
        <row r="672">
          <cell r="A672">
            <v>89578</v>
          </cell>
          <cell r="B672" t="str">
            <v>SINAPI</v>
          </cell>
          <cell r="C672"/>
          <cell r="D672" t="str">
            <v>Tubo PVC, série r, água pluvial, DN 100 mm, fornecido e instalado em condutores verticais de águas pluviais. Af_12/2014</v>
          </cell>
          <cell r="E672"/>
          <cell r="F672" t="str">
            <v>M</v>
          </cell>
          <cell r="G672">
            <v>29.75</v>
          </cell>
          <cell r="H672" t="str">
            <v>-</v>
          </cell>
        </row>
        <row r="673">
          <cell r="A673">
            <v>89580</v>
          </cell>
          <cell r="B673" t="str">
            <v>SINAPI</v>
          </cell>
          <cell r="C673"/>
          <cell r="D673" t="str">
            <v>Tubo PVC, série r, água pluvial, DN 150 mm, fornecido e instalado em condutores verticais de águas pluviais. Af_12/2014</v>
          </cell>
          <cell r="E673"/>
          <cell r="F673" t="str">
            <v>M</v>
          </cell>
          <cell r="G673">
            <v>58.56</v>
          </cell>
          <cell r="H673" t="str">
            <v>-</v>
          </cell>
        </row>
        <row r="674">
          <cell r="A674">
            <v>89571</v>
          </cell>
          <cell r="B674" t="str">
            <v>SINAPI</v>
          </cell>
          <cell r="C674"/>
          <cell r="D674" t="str">
            <v>Tê, PVC, serie r, água pluvial, DN 100 x 100 mm, junta elástica, fornecido e instalado em ramal de encaminhamento. Af_12/2014</v>
          </cell>
          <cell r="E674"/>
          <cell r="F674" t="str">
            <v>UN</v>
          </cell>
          <cell r="G674">
            <v>49.49</v>
          </cell>
          <cell r="H674" t="str">
            <v>-</v>
          </cell>
        </row>
        <row r="675">
          <cell r="A675">
            <v>89704</v>
          </cell>
          <cell r="B675" t="str">
            <v>SINAPI</v>
          </cell>
          <cell r="C675"/>
          <cell r="D675" t="str">
            <v>Tê, PVC, serie r, água pluvial, DN 150 x 100 mm, junta elástica, fornecido e instalado em condutores verticais de águas pluviais. Af_12/2014</v>
          </cell>
          <cell r="E675"/>
          <cell r="F675" t="str">
            <v>UN</v>
          </cell>
          <cell r="G675">
            <v>83.9</v>
          </cell>
          <cell r="H675" t="str">
            <v>-</v>
          </cell>
        </row>
        <row r="676">
          <cell r="A676"/>
          <cell r="B676"/>
          <cell r="C676"/>
          <cell r="D676"/>
          <cell r="E676"/>
          <cell r="F676"/>
          <cell r="G676"/>
          <cell r="H676" t="str">
            <v/>
          </cell>
        </row>
        <row r="677">
          <cell r="A677"/>
          <cell r="B677"/>
          <cell r="C677" t="str">
            <v>13.0</v>
          </cell>
          <cell r="D677" t="str">
            <v>SINALIZAÇÃO VIÁRIA DEFINITIVA</v>
          </cell>
          <cell r="E677"/>
          <cell r="F677"/>
          <cell r="G677"/>
          <cell r="H677" t="str">
            <v/>
          </cell>
        </row>
        <row r="678">
          <cell r="A678" t="str">
            <v>SV/0005</v>
          </cell>
          <cell r="B678" t="str">
            <v>composição</v>
          </cell>
          <cell r="C678"/>
          <cell r="D678" t="str">
            <v>Pintura de faixas de pedestres e retenção e de zebrados - termoplástico por extrusão - espessura de 3,0 mm (Refer. SICRO CÓD. 5213409)</v>
          </cell>
          <cell r="E678"/>
          <cell r="F678" t="str">
            <v>M2</v>
          </cell>
          <cell r="G678">
            <v>76.260000000000005</v>
          </cell>
          <cell r="H678" t="str">
            <v>-</v>
          </cell>
        </row>
        <row r="679">
          <cell r="A679" t="str">
            <v>SV/0010</v>
          </cell>
          <cell r="B679" t="str">
            <v>composição</v>
          </cell>
          <cell r="C679"/>
          <cell r="D679" t="str">
            <v>Pintura de setas e legendas - termoplástico por extrusão - espessura de 3,0 mm (Refer. SICRO CÓD. 5213409)</v>
          </cell>
          <cell r="E679"/>
          <cell r="F679" t="str">
            <v>M2</v>
          </cell>
          <cell r="G679">
            <v>84.23</v>
          </cell>
          <cell r="H679" t="str">
            <v>-</v>
          </cell>
        </row>
        <row r="680">
          <cell r="A680" t="str">
            <v>SV/0012</v>
          </cell>
          <cell r="B680" t="str">
            <v>composição</v>
          </cell>
          <cell r="C680"/>
          <cell r="D680" t="str">
            <v>Pintura de setas e legendas - tinta base acrílica emulsionada em água - espessura de 0,5 mm (Refer. SICRO CÓD. 5213407)</v>
          </cell>
          <cell r="E680" t="str">
            <v>indicado para as cidades do interior</v>
          </cell>
          <cell r="F680" t="str">
            <v>M2</v>
          </cell>
          <cell r="G680">
            <v>27.08</v>
          </cell>
          <cell r="H680" t="str">
            <v>-</v>
          </cell>
        </row>
        <row r="681">
          <cell r="A681" t="str">
            <v>SV/0015</v>
          </cell>
          <cell r="B681" t="str">
            <v>composição</v>
          </cell>
          <cell r="C681"/>
          <cell r="D681" t="str">
            <v>Pintura de faixa - termoplástico por aspersão Hot Spray - espessura de 1,5 mm (Refer. SICRO CÓD. 5213408)</v>
          </cell>
          <cell r="E681"/>
          <cell r="F681" t="str">
            <v>M2</v>
          </cell>
          <cell r="G681">
            <v>92.13</v>
          </cell>
          <cell r="H681" t="str">
            <v>-</v>
          </cell>
        </row>
        <row r="682">
          <cell r="A682" t="str">
            <v>SV/0020</v>
          </cell>
          <cell r="B682" t="str">
            <v>composição</v>
          </cell>
          <cell r="C682"/>
          <cell r="D682" t="str">
            <v>Pintura de faixa - termoplástico em alto relevo tipo II - relevo simples ranhurado - base (Refer. SICRO CÓD. 5214004)</v>
          </cell>
          <cell r="E682"/>
          <cell r="F682" t="str">
            <v>M2</v>
          </cell>
          <cell r="G682">
            <v>137.97</v>
          </cell>
          <cell r="H682" t="str">
            <v>-</v>
          </cell>
        </row>
        <row r="683">
          <cell r="A683" t="str">
            <v>SV/0025</v>
          </cell>
          <cell r="B683" t="str">
            <v>composição</v>
          </cell>
          <cell r="C683"/>
          <cell r="D683" t="str">
            <v>Pintura de piso para ciclofaixa - plástico a frio bicomponente à base de resinas metacrílicas - espessura de 1,5 mm - plano (Refer. SICRO CÓD. 5214009)</v>
          </cell>
          <cell r="E683"/>
          <cell r="F683" t="str">
            <v>M2</v>
          </cell>
          <cell r="G683">
            <v>79.680000000000007</v>
          </cell>
          <cell r="H683" t="str">
            <v>-</v>
          </cell>
        </row>
        <row r="684">
          <cell r="A684" t="str">
            <v>SV/0030</v>
          </cell>
          <cell r="B684" t="str">
            <v>composição</v>
          </cell>
          <cell r="C684"/>
          <cell r="D684" t="str">
            <v>Pintura de faixa para ciclovia - tinta base acrílica emulsionada em água - espessura de 0,3 mm (Refer. SICRO CÓD. 5214001)</v>
          </cell>
          <cell r="E684"/>
          <cell r="F684" t="str">
            <v>M2</v>
          </cell>
          <cell r="G684">
            <v>11</v>
          </cell>
          <cell r="H684" t="str">
            <v>-</v>
          </cell>
        </row>
        <row r="685">
          <cell r="A685" t="str">
            <v>SV/0035</v>
          </cell>
          <cell r="B685" t="str">
            <v>composição</v>
          </cell>
          <cell r="C685"/>
          <cell r="D685" t="str">
            <v>Pintura de piso de ciclovia - tinta base acrílica emulsionada em água - espessura de 0,3 mm (Refer. SICRO CÓD. 5214002)</v>
          </cell>
          <cell r="E685"/>
          <cell r="F685" t="str">
            <v>M2</v>
          </cell>
          <cell r="G685">
            <v>23.27</v>
          </cell>
          <cell r="H685" t="str">
            <v>-</v>
          </cell>
        </row>
        <row r="686">
          <cell r="A686" t="str">
            <v>SV/0037</v>
          </cell>
          <cell r="B686" t="str">
            <v>composição</v>
          </cell>
          <cell r="C686"/>
          <cell r="D686" t="str">
            <v>Pintura de faixa - tinta base acrílica emulsionada em água - espessura de 0,5 mm (Refer. SICRO CÓD. 5213403)</v>
          </cell>
          <cell r="E686" t="str">
            <v>indicado para as cidades do interior</v>
          </cell>
          <cell r="F686" t="str">
            <v>M2</v>
          </cell>
          <cell r="G686">
            <v>15.18</v>
          </cell>
          <cell r="H686" t="str">
            <v>-</v>
          </cell>
        </row>
        <row r="687">
          <cell r="A687" t="str">
            <v>SV/0040</v>
          </cell>
          <cell r="B687" t="str">
            <v>composição</v>
          </cell>
          <cell r="C687"/>
          <cell r="D687" t="str">
            <v>Laminado elastoplástico para legendas, com 1,5mm de espessura e com medidas diversas, em cores, com micro-esferas de vidro. Em projetos que utilizem entre 150 e 500m2 do material. Fornecimento e aplicação (Refer. SCO/RJ CÓD. ST 75.15.0050)</v>
          </cell>
          <cell r="E687"/>
          <cell r="F687" t="str">
            <v>M2</v>
          </cell>
          <cell r="G687">
            <v>197.49</v>
          </cell>
          <cell r="H687" t="str">
            <v>-</v>
          </cell>
        </row>
        <row r="688">
          <cell r="A688" t="str">
            <v>SV/0045</v>
          </cell>
          <cell r="B688" t="str">
            <v>composição</v>
          </cell>
          <cell r="C688"/>
          <cell r="D688" t="str">
            <v>Aplicação de selante asfáltico a base de resina acrílica para pavimentos de concreto, usado como imprimador para material termoplástico, inclusive fornecimento dos materiais necessários conforme especificação AGETRAN / PMCG (CET-RIO CÓD. ST 74.05.0600)</v>
          </cell>
          <cell r="E688"/>
          <cell r="F688" t="str">
            <v>M2</v>
          </cell>
          <cell r="G688">
            <v>16.760000000000002</v>
          </cell>
          <cell r="H688" t="str">
            <v>-</v>
          </cell>
        </row>
        <row r="689">
          <cell r="A689" t="str">
            <v>SV/0050</v>
          </cell>
          <cell r="B689" t="str">
            <v>composição</v>
          </cell>
          <cell r="C689"/>
          <cell r="D689" t="str">
            <v>Retirada de pintura a base de resina acrilica (CET-RIO CÓD. ST 74.05.0550)</v>
          </cell>
          <cell r="E689"/>
          <cell r="F689" t="str">
            <v>M2</v>
          </cell>
          <cell r="G689">
            <v>5.21</v>
          </cell>
          <cell r="H689" t="str">
            <v>-</v>
          </cell>
        </row>
        <row r="690">
          <cell r="A690" t="str">
            <v>SV/0055</v>
          </cell>
          <cell r="B690" t="str">
            <v>composição</v>
          </cell>
          <cell r="C690"/>
          <cell r="D690" t="str">
            <v>Tacha refletiva monodirecional, padrão DNIT, fornecimento e fixada com cola polister (Refer. SICRO CÓD. 5213359)</v>
          </cell>
          <cell r="E690"/>
          <cell r="F690" t="str">
            <v xml:space="preserve">UN </v>
          </cell>
          <cell r="G690">
            <v>15.57</v>
          </cell>
          <cell r="H690" t="str">
            <v>-</v>
          </cell>
        </row>
        <row r="691">
          <cell r="A691" t="str">
            <v>SV/0060</v>
          </cell>
          <cell r="B691" t="str">
            <v>composição</v>
          </cell>
          <cell r="C691"/>
          <cell r="D691" t="str">
            <v>Tachão refletivo monodirecional, padrão DNIT, fornecimento e fixada com cola polister (Refer. SICRO CÓD. 5213361)</v>
          </cell>
          <cell r="E691"/>
          <cell r="F691" t="str">
            <v xml:space="preserve">UN </v>
          </cell>
          <cell r="G691">
            <v>39.56</v>
          </cell>
          <cell r="H691" t="str">
            <v>-</v>
          </cell>
        </row>
        <row r="692">
          <cell r="A692" t="str">
            <v>SV/0065</v>
          </cell>
          <cell r="B692" t="str">
            <v>composição</v>
          </cell>
          <cell r="C692"/>
          <cell r="D692" t="str">
            <v>Tacha refletiva bidirecional, padrão DNIT, fornecimento e fixada com cola polister (Refer. SICRO CÓD. 5213360)</v>
          </cell>
          <cell r="E692"/>
          <cell r="F692" t="str">
            <v xml:space="preserve">UN </v>
          </cell>
          <cell r="G692">
            <v>17.16</v>
          </cell>
          <cell r="H692" t="str">
            <v>-</v>
          </cell>
        </row>
        <row r="693">
          <cell r="A693" t="str">
            <v>SV/0070</v>
          </cell>
          <cell r="B693" t="str">
            <v>composição</v>
          </cell>
          <cell r="C693"/>
          <cell r="D693" t="str">
            <v>Tachão refletivo bidirecional, padrão DNIT, fornecimento e fixada com cola polister (Refer. SICRO CÓD. 5213362)</v>
          </cell>
          <cell r="E693"/>
          <cell r="F693" t="str">
            <v xml:space="preserve">UN </v>
          </cell>
          <cell r="G693">
            <v>40.57</v>
          </cell>
          <cell r="H693" t="str">
            <v>-</v>
          </cell>
        </row>
        <row r="694">
          <cell r="A694" t="str">
            <v>SV/0075</v>
          </cell>
          <cell r="B694" t="str">
            <v>composição</v>
          </cell>
          <cell r="C694"/>
          <cell r="D694" t="str">
            <v>Fornecimento e implantação de coluna de aço cônica contínua, tipo I, para até 4 braços projetados capaz de sustentar, cada um, semáforo e placa de 3m²; coluna galvanizada a fogo; altura útil total de 5,00m; diâmetro na base igual a 187mm; conforme especificação da AGETRAN / PMCG</v>
          </cell>
          <cell r="E694"/>
          <cell r="F694" t="str">
            <v xml:space="preserve">UN </v>
          </cell>
          <cell r="G694">
            <v>3476.12</v>
          </cell>
          <cell r="H694" t="str">
            <v>-</v>
          </cell>
        </row>
        <row r="695">
          <cell r="A695" t="str">
            <v>SV/0080</v>
          </cell>
          <cell r="B695" t="str">
            <v>composição</v>
          </cell>
          <cell r="C695"/>
          <cell r="D695" t="str">
            <v>Fornecimento e implantação de braço projetado de aço para sustentação de semáforo e placa até 3m², galvanizado a fogo; para fixação em coluna cônica continua tipo I, projeção de 4,70m; diâmetro junto a flange de 123mm; conforme especificação da AGETRAN / PMCG</v>
          </cell>
          <cell r="E695"/>
          <cell r="F695" t="str">
            <v xml:space="preserve">UN </v>
          </cell>
          <cell r="G695">
            <v>2369.9299999999998</v>
          </cell>
          <cell r="H695" t="str">
            <v>-</v>
          </cell>
        </row>
        <row r="696">
          <cell r="A696" t="str">
            <v>SV/0085</v>
          </cell>
          <cell r="B696" t="str">
            <v>composição</v>
          </cell>
          <cell r="C696"/>
          <cell r="D696" t="str">
            <v>Poste simples madeira de lei aparelhada 75 x 75 x 3500 mm para suporte de placa de sinalização, pintado com esmalte sintético e fixado em base de concreto estrutural -fornecimento e implantação. Inclusive serviço de implantação da placa de sinalização</v>
          </cell>
          <cell r="E696"/>
          <cell r="F696" t="str">
            <v xml:space="preserve">UN </v>
          </cell>
          <cell r="G696">
            <v>120.03</v>
          </cell>
          <cell r="H696" t="str">
            <v>-</v>
          </cell>
        </row>
        <row r="697">
          <cell r="A697" t="str">
            <v>SV/0090</v>
          </cell>
          <cell r="B697" t="str">
            <v>composição</v>
          </cell>
          <cell r="C697"/>
          <cell r="D697" t="str">
            <v>Coluna simples de 50,8 mm (2") de diâmetro, espessura da parede 2,75mm, altura total de 3500mm, em aço galvanizado por imersão à quente para suporte de placa de sinalização e fixado em base de concreto estrutural  - fornecimento e implantação. Inclusive serviço de implantação da placa de sinalização</v>
          </cell>
          <cell r="E697"/>
          <cell r="F697" t="str">
            <v xml:space="preserve">UN </v>
          </cell>
          <cell r="G697">
            <v>302.27999999999997</v>
          </cell>
          <cell r="H697" t="str">
            <v>-</v>
          </cell>
        </row>
        <row r="698">
          <cell r="A698" t="str">
            <v>SV/0095</v>
          </cell>
          <cell r="B698" t="str">
            <v>composição</v>
          </cell>
          <cell r="C698"/>
          <cell r="D698" t="str">
            <v>Implantação de placa de sinalização em poste de energia elétrica, incluindo elementos de fixação</v>
          </cell>
          <cell r="E698"/>
          <cell r="F698" t="str">
            <v xml:space="preserve">UN </v>
          </cell>
          <cell r="G698">
            <v>49.29</v>
          </cell>
          <cell r="H698" t="str">
            <v>-</v>
          </cell>
        </row>
        <row r="699">
          <cell r="A699" t="str">
            <v>SV/0100</v>
          </cell>
          <cell r="B699" t="str">
            <v>composição</v>
          </cell>
          <cell r="C699"/>
          <cell r="D699" t="str">
            <v>Implantação de placa de sinalização em braço projetado, incluindo elementos de fixação</v>
          </cell>
          <cell r="E699"/>
          <cell r="F699" t="str">
            <v xml:space="preserve">UN </v>
          </cell>
          <cell r="G699">
            <v>536.58000000000004</v>
          </cell>
          <cell r="H699" t="str">
            <v>-</v>
          </cell>
        </row>
        <row r="700">
          <cell r="A700" t="str">
            <v>SV/0105</v>
          </cell>
          <cell r="B700" t="str">
            <v>composição</v>
          </cell>
          <cell r="C700"/>
          <cell r="D700" t="str">
            <v>Placa de sinalização de alumínio, espessura 1,5mm, com fundo, símbolos e tarjas em película refletiva com esferas inclusas tipo I-A da NBR 14644 (GT/GT), inclusive elementos de fixação, conforme especificação AGETRAN/PMCG - fornecimento</v>
          </cell>
          <cell r="E700"/>
          <cell r="F700" t="str">
            <v>M2</v>
          </cell>
          <cell r="G700">
            <v>526.57000000000005</v>
          </cell>
          <cell r="H700" t="str">
            <v>-</v>
          </cell>
        </row>
        <row r="701">
          <cell r="A701" t="str">
            <v>SV/0106</v>
          </cell>
          <cell r="B701" t="str">
            <v>composição</v>
          </cell>
          <cell r="C701"/>
          <cell r="D701" t="str">
            <v>Placa de sinalização de alumínio, espessura 2mm, com fundo, símbolos e tarjas em película refletiva com esferas inclusas tipo I-A da NBR 14644 (GT/GT), inclusive elementos de fixação, conforme especificação AGETRAN/PMCG - fornecimento</v>
          </cell>
          <cell r="E701"/>
          <cell r="F701" t="str">
            <v>M2</v>
          </cell>
          <cell r="G701">
            <v>864</v>
          </cell>
          <cell r="H701" t="str">
            <v>-</v>
          </cell>
        </row>
        <row r="702">
          <cell r="A702" t="str">
            <v>SV/0110</v>
          </cell>
          <cell r="B702" t="str">
            <v>composição</v>
          </cell>
          <cell r="C702"/>
          <cell r="D702" t="str">
            <v>Placa de sinalização modulada de alumínio, espessura 2,0mm, com fundo em película refletiva com esferas inclusas tipo I-A da NBR 14644, símbolos e tarjas em película refletiva com esferas encapsuladas tipo II-A da NBR 14644 (AI/AI), inclusive elementos de fixação, conforme especificação AGETRAN/PMCG - fornecimento</v>
          </cell>
          <cell r="E702"/>
          <cell r="F702" t="str">
            <v>M2</v>
          </cell>
          <cell r="G702">
            <v>801.36</v>
          </cell>
          <cell r="H702" t="str">
            <v>-</v>
          </cell>
        </row>
        <row r="703">
          <cell r="A703">
            <v>13521</v>
          </cell>
          <cell r="B703" t="str">
            <v>cotação - SINAPI</v>
          </cell>
          <cell r="C703"/>
          <cell r="D703" t="str">
            <v>Placa esmaltada para identificação de rua, dimensões *45x25* cm</v>
          </cell>
          <cell r="E703"/>
          <cell r="F703" t="str">
            <v xml:space="preserve">UN    </v>
          </cell>
          <cell r="G703">
            <v>99</v>
          </cell>
          <cell r="H703" t="str">
            <v>-</v>
          </cell>
        </row>
        <row r="704">
          <cell r="A704" t="str">
            <v>SV/0115</v>
          </cell>
          <cell r="B704" t="str">
            <v>composição</v>
          </cell>
          <cell r="C704"/>
          <cell r="D704" t="str">
            <v>Fornecimento e implantação de linha de duto espiral flexível em polietileno de alta densidade, tipo Kanalex ou similar, diâmetro de 75mm (3"), lançado diretamente ao solo com arame-guia galvanizado revestido em PVC&gt; Inclusive emendas e tamponamento, recorte do pavimento, escavação, reaterro, envelopamento de duto com concreto (30x30cm), base de brita graduada, remoção e bota-fora de entulhos</v>
          </cell>
          <cell r="E704"/>
          <cell r="F704" t="str">
            <v>M</v>
          </cell>
          <cell r="G704">
            <v>87.48</v>
          </cell>
          <cell r="H704" t="str">
            <v>-</v>
          </cell>
        </row>
        <row r="705">
          <cell r="A705" t="str">
            <v>SV/0120</v>
          </cell>
          <cell r="B705" t="str">
            <v>composição</v>
          </cell>
          <cell r="C705"/>
          <cell r="D705" t="str">
            <v>Caixa enterrada elétrica retangular, em alvenaria com tijolos cerâmicos maciços, 1/2 vez, fundo com brita, dimensões internas: 0,40x0,40x0,40 m; tampão fofo simples com base, classe A15 carga máxima 1,5 t, 400 x 400 mm (Refer. SINAPI CÓD. 97887)</v>
          </cell>
          <cell r="E705"/>
          <cell r="F705" t="str">
            <v xml:space="preserve">UN </v>
          </cell>
          <cell r="G705">
            <v>400.97</v>
          </cell>
          <cell r="H705" t="str">
            <v>-</v>
          </cell>
        </row>
        <row r="706">
          <cell r="A706">
            <v>99837</v>
          </cell>
          <cell r="B706" t="str">
            <v>SINAPI</v>
          </cell>
          <cell r="C706"/>
          <cell r="D706" t="str">
            <v>Guarda-corpo de aço galvanizado de 1,10m, montantes tubulares de 1.1/4" espaçados de 1,20m, travessa superior de 1.1/2", gradil formado por tubos horizontais de 1" e verticais de 3/4", fixado com chumbador mecânico. Af_04/2019_P</v>
          </cell>
          <cell r="E706"/>
          <cell r="F706" t="str">
            <v>M</v>
          </cell>
          <cell r="G706">
            <v>422.39</v>
          </cell>
          <cell r="H706" t="str">
            <v>-</v>
          </cell>
        </row>
        <row r="707">
          <cell r="A707"/>
          <cell r="B707"/>
          <cell r="C707"/>
          <cell r="D707"/>
          <cell r="E707"/>
          <cell r="F707"/>
          <cell r="G707"/>
          <cell r="H707" t="str">
            <v/>
          </cell>
        </row>
        <row r="708">
          <cell r="A708"/>
          <cell r="B708"/>
          <cell r="C708" t="str">
            <v>14.0</v>
          </cell>
          <cell r="D708" t="str">
            <v>ADMINISTRAÇÃO LOCAL</v>
          </cell>
          <cell r="E708"/>
          <cell r="F708"/>
          <cell r="G708"/>
          <cell r="H708" t="str">
            <v/>
          </cell>
        </row>
        <row r="709">
          <cell r="A709">
            <v>93565</v>
          </cell>
          <cell r="B709" t="str">
            <v>SINAPI</v>
          </cell>
          <cell r="C709"/>
          <cell r="D709" t="str">
            <v>Engenheiro civil de obra junior com encargos complementares (mensalista)</v>
          </cell>
          <cell r="E709"/>
          <cell r="F709" t="str">
            <v>MES</v>
          </cell>
          <cell r="G709">
            <v>13298.81</v>
          </cell>
          <cell r="H709" t="str">
            <v>-</v>
          </cell>
        </row>
        <row r="710">
          <cell r="A710">
            <v>93567</v>
          </cell>
          <cell r="B710" t="str">
            <v>SINAPI</v>
          </cell>
          <cell r="C710"/>
          <cell r="D710" t="str">
            <v>Engenheiro civil de obra pleno com encargos complementares (mensalista)</v>
          </cell>
          <cell r="E710"/>
          <cell r="F710" t="str">
            <v>MES</v>
          </cell>
          <cell r="G710">
            <v>15110.71</v>
          </cell>
          <cell r="H710" t="str">
            <v>-</v>
          </cell>
        </row>
        <row r="711">
          <cell r="A711">
            <v>93568</v>
          </cell>
          <cell r="B711" t="str">
            <v>SINAPI</v>
          </cell>
          <cell r="C711"/>
          <cell r="D711" t="str">
            <v>Engenheiro civil de obra senior com encargos complementares (mensalista)</v>
          </cell>
          <cell r="E711"/>
          <cell r="F711" t="str">
            <v>MES</v>
          </cell>
          <cell r="G711">
            <v>20586.68</v>
          </cell>
          <cell r="H711" t="str">
            <v>-</v>
          </cell>
        </row>
        <row r="712">
          <cell r="A712">
            <v>93563</v>
          </cell>
          <cell r="B712" t="str">
            <v>SINAPI</v>
          </cell>
          <cell r="C712"/>
          <cell r="D712" t="str">
            <v>Almoxarife com encargos complementares (mensalista)</v>
          </cell>
          <cell r="E712"/>
          <cell r="F712" t="str">
            <v>MES</v>
          </cell>
          <cell r="G712">
            <v>2497.9299999999998</v>
          </cell>
          <cell r="H712" t="str">
            <v>-</v>
          </cell>
        </row>
        <row r="713">
          <cell r="A713">
            <v>93564</v>
          </cell>
          <cell r="B713" t="str">
            <v>SINAPI</v>
          </cell>
          <cell r="C713"/>
          <cell r="D713" t="str">
            <v>Apontador ou apropriador com encargos complementares (mensalista)</v>
          </cell>
          <cell r="E713"/>
          <cell r="F713" t="str">
            <v>MES</v>
          </cell>
          <cell r="G713">
            <v>2408.39</v>
          </cell>
          <cell r="H713" t="str">
            <v>-</v>
          </cell>
        </row>
        <row r="714">
          <cell r="A714">
            <v>94295</v>
          </cell>
          <cell r="B714" t="str">
            <v>SINAPI</v>
          </cell>
          <cell r="C714"/>
          <cell r="D714" t="str">
            <v>Mestre de obras com encargos complementares (mensalista)</v>
          </cell>
          <cell r="E714"/>
          <cell r="F714" t="str">
            <v>MES</v>
          </cell>
          <cell r="G714">
            <v>4107.5200000000004</v>
          </cell>
          <cell r="H714" t="str">
            <v>-</v>
          </cell>
        </row>
        <row r="715">
          <cell r="A715">
            <v>94296</v>
          </cell>
          <cell r="B715" t="str">
            <v>SINAPI</v>
          </cell>
          <cell r="C715"/>
          <cell r="D715" t="str">
            <v>Topografo com encargos complementares (mensalista)</v>
          </cell>
          <cell r="E715"/>
          <cell r="F715" t="str">
            <v>MES</v>
          </cell>
          <cell r="G715">
            <v>3316.65</v>
          </cell>
          <cell r="H715" t="str">
            <v>-</v>
          </cell>
        </row>
        <row r="716">
          <cell r="A716">
            <v>41096</v>
          </cell>
          <cell r="B716" t="str">
            <v>SINAPI</v>
          </cell>
          <cell r="C716"/>
          <cell r="D716" t="str">
            <v>Vigia Diurno com encargos complementares (mensalista)</v>
          </cell>
          <cell r="E716"/>
          <cell r="F716" t="str">
            <v xml:space="preserve">MES   </v>
          </cell>
          <cell r="G716">
            <v>1689.35</v>
          </cell>
          <cell r="H716" t="str">
            <v>-</v>
          </cell>
        </row>
        <row r="717">
          <cell r="A717">
            <v>41024</v>
          </cell>
          <cell r="B717" t="str">
            <v>SINAPI</v>
          </cell>
          <cell r="C717"/>
          <cell r="D717" t="str">
            <v>Nivelador/Greidista com encargos complementares (mensalista)</v>
          </cell>
          <cell r="E717"/>
          <cell r="F717" t="str">
            <v xml:space="preserve">MES   </v>
          </cell>
          <cell r="G717">
            <v>3215.11</v>
          </cell>
          <cell r="H717" t="str">
            <v>-</v>
          </cell>
        </row>
        <row r="718">
          <cell r="A718">
            <v>41093</v>
          </cell>
          <cell r="B718" t="str">
            <v>SINAPI</v>
          </cell>
          <cell r="C718"/>
          <cell r="D718" t="str">
            <v>Auxiliar de topografia com encargos complementares (mensalista)</v>
          </cell>
          <cell r="E718"/>
          <cell r="F718" t="str">
            <v xml:space="preserve">MES   </v>
          </cell>
          <cell r="G718">
            <v>1270.8699999999999</v>
          </cell>
          <cell r="H718" t="str">
            <v>-</v>
          </cell>
        </row>
        <row r="719">
          <cell r="A719">
            <v>41090</v>
          </cell>
          <cell r="B719" t="str">
            <v>SINAPI</v>
          </cell>
          <cell r="C719"/>
          <cell r="D719" t="str">
            <v>Auxiliar de laboratório com encargos complementares (mensalista)</v>
          </cell>
          <cell r="E719"/>
          <cell r="F719" t="str">
            <v xml:space="preserve">MES   </v>
          </cell>
          <cell r="G719">
            <v>3281.22</v>
          </cell>
          <cell r="H719" t="str">
            <v>-</v>
          </cell>
        </row>
        <row r="720">
          <cell r="A720">
            <v>41089</v>
          </cell>
          <cell r="B720" t="str">
            <v>SINAPI</v>
          </cell>
          <cell r="C720"/>
          <cell r="D720" t="str">
            <v>Técnico de laboratório com encargos complementares (mensalista)</v>
          </cell>
          <cell r="E720"/>
          <cell r="F720" t="str">
            <v xml:space="preserve">MES   </v>
          </cell>
          <cell r="G720">
            <v>4100.9399999999996</v>
          </cell>
          <cell r="H720" t="str">
            <v>-</v>
          </cell>
        </row>
        <row r="721">
          <cell r="A721">
            <v>100321</v>
          </cell>
          <cell r="B721" t="str">
            <v>SINAPI</v>
          </cell>
          <cell r="C721"/>
          <cell r="D721" t="str">
            <v>Técnico de segurança do trabalho com encargos complementares (mensalista)</v>
          </cell>
          <cell r="E721"/>
          <cell r="F721" t="str">
            <v>MES</v>
          </cell>
          <cell r="G721">
            <v>3854.31</v>
          </cell>
          <cell r="H721" t="str">
            <v>-</v>
          </cell>
        </row>
        <row r="722">
          <cell r="A722">
            <v>40943</v>
          </cell>
          <cell r="B722" t="str">
            <v>SINAPI</v>
          </cell>
          <cell r="C722"/>
          <cell r="D722" t="str">
            <v>Técnico de segurança do trabalho (horista)</v>
          </cell>
          <cell r="E722"/>
          <cell r="F722" t="str">
            <v xml:space="preserve">H     </v>
          </cell>
          <cell r="G722">
            <v>20.54</v>
          </cell>
          <cell r="H722" t="str">
            <v>-</v>
          </cell>
        </row>
        <row r="723">
          <cell r="A723">
            <v>90777</v>
          </cell>
          <cell r="B723" t="str">
            <v>SINAPI</v>
          </cell>
          <cell r="C723"/>
          <cell r="D723" t="str">
            <v>Engenheiro civil de obra junior com encargos complementares (horista)</v>
          </cell>
          <cell r="E723"/>
          <cell r="F723" t="str">
            <v>H</v>
          </cell>
          <cell r="G723">
            <v>75.650000000000006</v>
          </cell>
          <cell r="H723" t="str">
            <v>-</v>
          </cell>
        </row>
        <row r="724">
          <cell r="A724">
            <v>90778</v>
          </cell>
          <cell r="B724" t="str">
            <v>SINAPI</v>
          </cell>
          <cell r="C724"/>
          <cell r="D724" t="str">
            <v>Engenheiro civil de obra pleno com encargos complementares (horista)</v>
          </cell>
          <cell r="E724"/>
          <cell r="F724" t="str">
            <v>H</v>
          </cell>
          <cell r="G724">
            <v>85.95</v>
          </cell>
          <cell r="H724" t="str">
            <v>-</v>
          </cell>
        </row>
        <row r="725">
          <cell r="A725">
            <v>90779</v>
          </cell>
          <cell r="B725" t="str">
            <v>SINAPI</v>
          </cell>
          <cell r="C725"/>
          <cell r="D725" t="str">
            <v>Engenheiro civil de obra senior com encargos complementares (horista)</v>
          </cell>
          <cell r="E725"/>
          <cell r="F725" t="str">
            <v>H</v>
          </cell>
          <cell r="G725">
            <v>117.14</v>
          </cell>
          <cell r="H725" t="str">
            <v>-</v>
          </cell>
        </row>
        <row r="726">
          <cell r="A726">
            <v>90766</v>
          </cell>
          <cell r="B726" t="str">
            <v>SINAPI</v>
          </cell>
          <cell r="C726"/>
          <cell r="D726" t="str">
            <v>Almoxarife com encargos complementares (horista)</v>
          </cell>
          <cell r="E726"/>
          <cell r="F726" t="str">
            <v>H</v>
          </cell>
          <cell r="G726">
            <v>14.12</v>
          </cell>
          <cell r="H726" t="str">
            <v>-</v>
          </cell>
        </row>
        <row r="727">
          <cell r="A727">
            <v>90767</v>
          </cell>
          <cell r="B727" t="str">
            <v>SINAPI</v>
          </cell>
          <cell r="C727"/>
          <cell r="D727" t="str">
            <v>Apontador ou apropriador com encargos complementares (horista)</v>
          </cell>
          <cell r="E727"/>
          <cell r="F727" t="str">
            <v>H</v>
          </cell>
          <cell r="G727">
            <v>13.64</v>
          </cell>
          <cell r="H727" t="str">
            <v>-</v>
          </cell>
        </row>
        <row r="728">
          <cell r="A728">
            <v>90780</v>
          </cell>
          <cell r="B728" t="str">
            <v>SINAPI</v>
          </cell>
          <cell r="C728"/>
          <cell r="D728" t="str">
            <v>Mestre de obras com encargos complementares (horista)</v>
          </cell>
          <cell r="E728"/>
          <cell r="F728" t="str">
            <v>H</v>
          </cell>
          <cell r="G728">
            <v>23.3</v>
          </cell>
          <cell r="H728" t="str">
            <v>-</v>
          </cell>
        </row>
        <row r="729">
          <cell r="A729">
            <v>90781</v>
          </cell>
          <cell r="B729" t="str">
            <v>SINAPI</v>
          </cell>
          <cell r="C729"/>
          <cell r="D729" t="str">
            <v>Topografo com encargos complementares (horista)</v>
          </cell>
          <cell r="E729"/>
          <cell r="F729" t="str">
            <v>H</v>
          </cell>
          <cell r="G729">
            <v>18.78</v>
          </cell>
          <cell r="H729" t="str">
            <v>-</v>
          </cell>
        </row>
        <row r="730">
          <cell r="A730">
            <v>88326</v>
          </cell>
          <cell r="B730" t="str">
            <v>SINAPI</v>
          </cell>
          <cell r="C730"/>
          <cell r="D730" t="str">
            <v>Vigia Noturno com encargos complementares (horista)</v>
          </cell>
          <cell r="E730"/>
          <cell r="F730" t="str">
            <v>H</v>
          </cell>
          <cell r="G730">
            <v>17.98</v>
          </cell>
          <cell r="H730" t="str">
            <v>-</v>
          </cell>
        </row>
        <row r="731">
          <cell r="A731">
            <v>88288</v>
          </cell>
          <cell r="B731" t="str">
            <v>SINAPI</v>
          </cell>
          <cell r="C731"/>
          <cell r="D731" t="str">
            <v>Nivelador/Greidista com encargos complementares (horista)</v>
          </cell>
          <cell r="E731"/>
          <cell r="F731" t="str">
            <v>H</v>
          </cell>
          <cell r="G731">
            <v>10.15</v>
          </cell>
          <cell r="H731" t="str">
            <v>-</v>
          </cell>
        </row>
        <row r="732">
          <cell r="A732">
            <v>88253</v>
          </cell>
          <cell r="B732" t="str">
            <v>SINAPI</v>
          </cell>
          <cell r="C732"/>
          <cell r="D732" t="str">
            <v>Auxiliar de topografia com encargos complementares (horista)</v>
          </cell>
          <cell r="E732"/>
          <cell r="F732" t="str">
            <v>H</v>
          </cell>
          <cell r="G732">
            <v>8.26</v>
          </cell>
          <cell r="H732" t="str">
            <v>-</v>
          </cell>
        </row>
        <row r="733">
          <cell r="A733">
            <v>88249</v>
          </cell>
          <cell r="B733" t="str">
            <v>SINAPI</v>
          </cell>
          <cell r="C733"/>
          <cell r="D733" t="str">
            <v>Auxiliar de laboratório com encargos complementares (horista)</v>
          </cell>
          <cell r="E733"/>
          <cell r="F733" t="str">
            <v>H</v>
          </cell>
          <cell r="G733">
            <v>19.8</v>
          </cell>
          <cell r="H733" t="str">
            <v>-</v>
          </cell>
        </row>
        <row r="734">
          <cell r="A734">
            <v>88321</v>
          </cell>
          <cell r="B734" t="str">
            <v>SINAPI</v>
          </cell>
          <cell r="C734"/>
          <cell r="D734" t="str">
            <v>Técnico de laboratório com encargos complementares (horista)</v>
          </cell>
          <cell r="E734"/>
          <cell r="F734" t="str">
            <v>H</v>
          </cell>
          <cell r="G734">
            <v>24.48</v>
          </cell>
          <cell r="H734" t="str">
            <v>-</v>
          </cell>
        </row>
        <row r="735">
          <cell r="A735" t="str">
            <v>AD-0001</v>
          </cell>
          <cell r="B735" t="str">
            <v>composição</v>
          </cell>
          <cell r="C735">
            <v>41598</v>
          </cell>
          <cell r="D735" t="str">
            <v>Entrada provisória de energia elétrica aérea, trifásica 40A, em poste de madeira</v>
          </cell>
          <cell r="E735"/>
          <cell r="F735" t="str">
            <v>UN</v>
          </cell>
          <cell r="G735">
            <v>1681.81</v>
          </cell>
          <cell r="H735" t="str">
            <v>-</v>
          </cell>
        </row>
        <row r="736">
          <cell r="A736">
            <v>14250</v>
          </cell>
          <cell r="B736" t="str">
            <v>SINAPI</v>
          </cell>
          <cell r="C736"/>
          <cell r="D736" t="str">
            <v>Tarifa de consumo de energia elétrica comercial, baixa tensão</v>
          </cell>
          <cell r="E736" t="str">
            <v>500kW/h/mês</v>
          </cell>
          <cell r="F736" t="str">
            <v xml:space="preserve">KW/H  </v>
          </cell>
          <cell r="G736">
            <v>0.83</v>
          </cell>
          <cell r="H736" t="str">
            <v>-</v>
          </cell>
        </row>
        <row r="737">
          <cell r="A737">
            <v>14583</v>
          </cell>
          <cell r="B737" t="str">
            <v>SINAPI</v>
          </cell>
          <cell r="C737"/>
          <cell r="D737" t="str">
            <v>Tarifa "A" entre 0 a 20m3/mês, fornecimento de água</v>
          </cell>
          <cell r="E737"/>
          <cell r="F737" t="str">
            <v xml:space="preserve">M3    </v>
          </cell>
          <cell r="G737">
            <v>15.7</v>
          </cell>
          <cell r="H737" t="str">
            <v>-</v>
          </cell>
        </row>
        <row r="738">
          <cell r="A738" t="str">
            <v>V0</v>
          </cell>
          <cell r="B738" t="str">
            <v>DNIT/Consultoria</v>
          </cell>
          <cell r="C738"/>
          <cell r="D738" t="str">
            <v xml:space="preserve"> SEDAN - 71 A 115 CV </v>
          </cell>
          <cell r="E738" t="str">
            <v>jul-20</v>
          </cell>
          <cell r="F738" t="str">
            <v>UN.MÊS</v>
          </cell>
          <cell r="G738">
            <v>3366.25</v>
          </cell>
          <cell r="H738" t="str">
            <v>-</v>
          </cell>
        </row>
        <row r="739">
          <cell r="A739" t="str">
            <v>V1</v>
          </cell>
          <cell r="B739" t="str">
            <v>DNIT/Consultoria</v>
          </cell>
          <cell r="C739"/>
          <cell r="D739" t="str">
            <v xml:space="preserve"> CAMINHONETE - 71 A 115 CV </v>
          </cell>
          <cell r="E739" t="str">
            <v>jul-20</v>
          </cell>
          <cell r="F739" t="str">
            <v>UN.MÊS</v>
          </cell>
          <cell r="G739">
            <v>3561.89</v>
          </cell>
          <cell r="H739" t="str">
            <v>-</v>
          </cell>
        </row>
        <row r="740">
          <cell r="A740" t="str">
            <v>V2</v>
          </cell>
          <cell r="B740" t="str">
            <v>DNIT/Consultoria</v>
          </cell>
          <cell r="C740"/>
          <cell r="D740" t="str">
            <v xml:space="preserve"> CAMINHONETE - 140A 165 CV </v>
          </cell>
          <cell r="E740" t="str">
            <v>jul-20</v>
          </cell>
          <cell r="F740" t="str">
            <v>UN.MÊS</v>
          </cell>
          <cell r="G740">
            <v>5032.54</v>
          </cell>
          <cell r="H740" t="str">
            <v>-</v>
          </cell>
        </row>
        <row r="741">
          <cell r="A741" t="str">
            <v>V3</v>
          </cell>
          <cell r="B741" t="str">
            <v>DNIT/Consultoria</v>
          </cell>
          <cell r="C741"/>
          <cell r="D741" t="str">
            <v xml:space="preserve"> VAN - 120 A 140 CV </v>
          </cell>
          <cell r="E741" t="str">
            <v>jul-20</v>
          </cell>
          <cell r="F741" t="str">
            <v>UN.MÊS</v>
          </cell>
          <cell r="G741">
            <v>6600.51</v>
          </cell>
          <cell r="H741" t="str">
            <v>-</v>
          </cell>
        </row>
        <row r="742">
          <cell r="A742" t="str">
            <v>V4</v>
          </cell>
          <cell r="B742" t="str">
            <v>DNIT/Consultoria</v>
          </cell>
          <cell r="C742"/>
          <cell r="D742" t="str">
            <v xml:space="preserve"> CAMINHÃO PARA VIGA BENKELMAN </v>
          </cell>
          <cell r="E742" t="str">
            <v>jul-20</v>
          </cell>
          <cell r="F742" t="str">
            <v>UN.MÊS</v>
          </cell>
          <cell r="G742">
            <v>11311.06</v>
          </cell>
          <cell r="H742" t="str">
            <v>-</v>
          </cell>
        </row>
        <row r="743">
          <cell r="A743" t="str">
            <v>E0</v>
          </cell>
          <cell r="B743" t="str">
            <v>DNIT/Consultoria</v>
          </cell>
          <cell r="C743"/>
          <cell r="D743" t="str">
            <v xml:space="preserve"> INSTRUMENTAL DE TOPOGRAFIA </v>
          </cell>
          <cell r="E743" t="str">
            <v>jul-20</v>
          </cell>
          <cell r="F743" t="str">
            <v>UN.MÊS</v>
          </cell>
          <cell r="G743">
            <v>1860.06</v>
          </cell>
          <cell r="H743" t="str">
            <v>-</v>
          </cell>
        </row>
        <row r="744">
          <cell r="A744" t="str">
            <v>E5</v>
          </cell>
          <cell r="B744" t="str">
            <v>DNIT/Consultoria</v>
          </cell>
          <cell r="C744"/>
          <cell r="D744" t="str">
            <v xml:space="preserve"> LABORATÓRIO DE SOLOS </v>
          </cell>
          <cell r="E744" t="str">
            <v>jul-20</v>
          </cell>
          <cell r="F744" t="str">
            <v>UN.MÊS</v>
          </cell>
          <cell r="G744">
            <v>2638.67</v>
          </cell>
          <cell r="H744" t="str">
            <v>-</v>
          </cell>
        </row>
        <row r="745">
          <cell r="A745">
            <v>92145</v>
          </cell>
          <cell r="B745" t="str">
            <v>SINAPI</v>
          </cell>
          <cell r="C745"/>
          <cell r="D745" t="str">
            <v>Caminhonete cabine simples com motor 1.6 FLEX, câmbio manual, potência 101/104 CV, 2 portas - CHP diurno. AF_11/2015</v>
          </cell>
          <cell r="E745"/>
          <cell r="F745" t="str">
            <v>CHP</v>
          </cell>
          <cell r="G745">
            <v>53.08</v>
          </cell>
          <cell r="H745" t="str">
            <v>-</v>
          </cell>
        </row>
        <row r="746">
          <cell r="A746"/>
          <cell r="B746"/>
          <cell r="C746"/>
          <cell r="D746"/>
          <cell r="E746"/>
          <cell r="F746"/>
          <cell r="G746"/>
          <cell r="H746" t="str">
            <v/>
          </cell>
        </row>
        <row r="747">
          <cell r="A747"/>
          <cell r="B747"/>
          <cell r="C747" t="str">
            <v>15.0</v>
          </cell>
          <cell r="D747" t="str">
            <v>SERVIÇOS DE ENGENHARIA DE PROJETOS DE INFRAESTRUTURA URBANA</v>
          </cell>
          <cell r="E747"/>
          <cell r="F747"/>
          <cell r="G747" t="str">
            <v>jul-20</v>
          </cell>
          <cell r="H747" t="str">
            <v/>
          </cell>
        </row>
        <row r="748">
          <cell r="A748" t="str">
            <v>PFIU001</v>
          </cell>
          <cell r="B748" t="str">
            <v>composição</v>
          </cell>
          <cell r="C748" t="str">
            <v>Agesul</v>
          </cell>
          <cell r="D748" t="str">
            <v>Elaboração de estudos de viabilidade para projetos de pavimentação, drenagem, sinalização viária e acessibilidade</v>
          </cell>
          <cell r="E748"/>
          <cell r="F748" t="str">
            <v>m²</v>
          </cell>
          <cell r="G748">
            <v>0.33</v>
          </cell>
          <cell r="H748" t="str">
            <v>-</v>
          </cell>
        </row>
        <row r="749">
          <cell r="A749" t="str">
            <v>PFIU002</v>
          </cell>
          <cell r="B749" t="str">
            <v>composição</v>
          </cell>
          <cell r="C749" t="str">
            <v>Agesul</v>
          </cell>
          <cell r="D749" t="str">
            <v>Elaboração de estudos de viabilidade para projetos de pavimentação, drenagem, sinalização viária e acessibilidade</v>
          </cell>
          <cell r="E749"/>
          <cell r="F749" t="str">
            <v>km</v>
          </cell>
          <cell r="G749">
            <v>2550.6</v>
          </cell>
          <cell r="H749" t="str">
            <v>-</v>
          </cell>
        </row>
        <row r="750">
          <cell r="A750" t="str">
            <v>ETG0001</v>
          </cell>
          <cell r="B750" t="str">
            <v>composição</v>
          </cell>
          <cell r="C750" t="str">
            <v>Agesul</v>
          </cell>
          <cell r="D750" t="str">
            <v>Elaboração de estudos topográficos e geotécnicos</v>
          </cell>
          <cell r="E750" t="str">
            <v>extensão das vias e das galerias sem pavimentação</v>
          </cell>
          <cell r="F750" t="str">
            <v xml:space="preserve">m </v>
          </cell>
          <cell r="G750">
            <v>8.19</v>
          </cell>
          <cell r="H750" t="str">
            <v>-</v>
          </cell>
        </row>
        <row r="751">
          <cell r="A751" t="str">
            <v>ET0001</v>
          </cell>
          <cell r="B751" t="str">
            <v>composição</v>
          </cell>
          <cell r="C751" t="str">
            <v>Agesul</v>
          </cell>
          <cell r="D751" t="str">
            <v>Levantamento topográfico por GPS ou voo aerofotogramétrico em áreas de difícil acesso, relevo acidentado e muito pouco habitadas, para recuperação de área erodida</v>
          </cell>
          <cell r="E751"/>
          <cell r="F751" t="str">
            <v xml:space="preserve">ha </v>
          </cell>
          <cell r="G751">
            <v>66.91</v>
          </cell>
          <cell r="H751" t="str">
            <v>-</v>
          </cell>
        </row>
        <row r="752">
          <cell r="A752" t="str">
            <v>ET0002</v>
          </cell>
          <cell r="B752" t="str">
            <v>composição</v>
          </cell>
          <cell r="C752" t="str">
            <v>Agesul</v>
          </cell>
          <cell r="D752" t="str">
            <v>Levantamento topografico planialtimétrico cadastral</v>
          </cell>
          <cell r="E752"/>
          <cell r="F752" t="str">
            <v xml:space="preserve">ha </v>
          </cell>
          <cell r="G752">
            <v>6991.05</v>
          </cell>
          <cell r="H752" t="str">
            <v>-</v>
          </cell>
        </row>
        <row r="753">
          <cell r="A753" t="str">
            <v>EG0001</v>
          </cell>
          <cell r="B753" t="str">
            <v>composição</v>
          </cell>
          <cell r="C753" t="str">
            <v>Agesul</v>
          </cell>
          <cell r="D753" t="str">
            <v>Serviços geotécnicos de sondagem à trado ( 1 un com 2m de prof.) e ensaios de solo de granulometria por peneiramento, limites de liquidez e plasticidade, compactação e ISC na energia modificada (1 cj)</v>
          </cell>
          <cell r="E753"/>
          <cell r="F753" t="str">
            <v xml:space="preserve">un </v>
          </cell>
          <cell r="G753">
            <v>795.67</v>
          </cell>
          <cell r="H753" t="str">
            <v>-</v>
          </cell>
        </row>
        <row r="754">
          <cell r="A754" t="str">
            <v>EG0005</v>
          </cell>
          <cell r="B754" t="str">
            <v>composição</v>
          </cell>
          <cell r="C754" t="str">
            <v>Agesul</v>
          </cell>
          <cell r="D754" t="str">
            <v>Mobilização e instalação de 01 equipamento de sondagem, distância acima de 20km</v>
          </cell>
          <cell r="E754"/>
          <cell r="F754" t="str">
            <v xml:space="preserve">un </v>
          </cell>
          <cell r="G754">
            <v>523.16999999999996</v>
          </cell>
          <cell r="H754" t="str">
            <v>-</v>
          </cell>
        </row>
        <row r="755">
          <cell r="A755" t="str">
            <v>EG0006</v>
          </cell>
          <cell r="B755" t="str">
            <v>composição</v>
          </cell>
          <cell r="C755" t="str">
            <v>Agesul</v>
          </cell>
          <cell r="D755" t="str">
            <v>Deslocamento de equipamento entre furos em terreno plano, considerando a distância até 100m</v>
          </cell>
          <cell r="E755"/>
          <cell r="F755" t="str">
            <v xml:space="preserve">un </v>
          </cell>
          <cell r="G755">
            <v>100.68</v>
          </cell>
          <cell r="H755" t="str">
            <v>-</v>
          </cell>
        </row>
        <row r="756">
          <cell r="A756" t="str">
            <v>EG0007</v>
          </cell>
          <cell r="B756" t="str">
            <v>composição</v>
          </cell>
          <cell r="C756" t="str">
            <v>Agesul</v>
          </cell>
          <cell r="D756" t="str">
            <v>Sondagem à percussão (SPT) com lavagem</v>
          </cell>
          <cell r="E756"/>
          <cell r="F756" t="str">
            <v>m</v>
          </cell>
          <cell r="G756">
            <v>120.81</v>
          </cell>
          <cell r="H756" t="str">
            <v>-</v>
          </cell>
        </row>
        <row r="757">
          <cell r="A757" t="str">
            <v>EG0011</v>
          </cell>
          <cell r="B757" t="str">
            <v>composição</v>
          </cell>
          <cell r="C757" t="str">
            <v>Agesul</v>
          </cell>
          <cell r="D757" t="str">
            <v>Avaliação e análise geotécnica de taludes e estabilidade de maciços em terra. Inclusive estudos geotécnicos</v>
          </cell>
          <cell r="E757"/>
          <cell r="F757" t="str">
            <v xml:space="preserve">un </v>
          </cell>
          <cell r="G757">
            <v>24788.77</v>
          </cell>
          <cell r="H757" t="str">
            <v>-</v>
          </cell>
        </row>
        <row r="758">
          <cell r="A758" t="str">
            <v>EG0012</v>
          </cell>
          <cell r="B758" t="str">
            <v>composição</v>
          </cell>
          <cell r="C758" t="str">
            <v>Agesul</v>
          </cell>
          <cell r="D758" t="str">
            <v>Serviços geotécnicos de sondagem à trado (1un com 2m de prof.) e ensaios de solo de granulometria por peneiramento, limites de liquidez e plasticidade, compactação e ISC na energia intermediária (1cj)</v>
          </cell>
          <cell r="E758"/>
          <cell r="F758" t="str">
            <v xml:space="preserve">un </v>
          </cell>
          <cell r="G758">
            <v>669.14</v>
          </cell>
          <cell r="H758" t="str">
            <v>-</v>
          </cell>
        </row>
        <row r="759">
          <cell r="A759" t="str">
            <v>EG0014</v>
          </cell>
          <cell r="B759" t="str">
            <v>composição</v>
          </cell>
          <cell r="C759" t="str">
            <v>Agesul</v>
          </cell>
          <cell r="D759" t="str">
            <v>Serviços geotécnicos de sondagem à trado (1un com 2m de prof.) e ensaios de solo de granulometria por peneiramento, limites de liquidez e plasticidade, compactação e ISC na energia intermediária, com reuso de material (1cj)</v>
          </cell>
          <cell r="E759"/>
          <cell r="F759" t="str">
            <v xml:space="preserve">un </v>
          </cell>
          <cell r="G759">
            <v>512.86</v>
          </cell>
          <cell r="H759" t="str">
            <v>-</v>
          </cell>
        </row>
        <row r="760">
          <cell r="A760" t="str">
            <v>EHAU001</v>
          </cell>
          <cell r="B760" t="str">
            <v>composição</v>
          </cell>
          <cell r="C760" t="str">
            <v>Agesul</v>
          </cell>
          <cell r="D760" t="str">
            <v>Elaboração de estudo hidrológico de área urbanizada</v>
          </cell>
          <cell r="E760" t="str">
            <v>utilizado em pontes ou em estudo de redes longas</v>
          </cell>
          <cell r="F760" t="str">
            <v xml:space="preserve">ha </v>
          </cell>
          <cell r="G760">
            <v>16.66</v>
          </cell>
          <cell r="H760" t="str">
            <v>-</v>
          </cell>
        </row>
        <row r="761">
          <cell r="A761" t="str">
            <v>EHAU002</v>
          </cell>
          <cell r="B761" t="str">
            <v>composição</v>
          </cell>
          <cell r="C761" t="str">
            <v>Agesul</v>
          </cell>
          <cell r="D761" t="str">
            <v>Elaboração de estudo hidrológico de área rural</v>
          </cell>
          <cell r="E761"/>
          <cell r="F761" t="str">
            <v>km²</v>
          </cell>
          <cell r="G761">
            <v>947.55</v>
          </cell>
          <cell r="H761" t="str">
            <v>-</v>
          </cell>
        </row>
        <row r="762">
          <cell r="A762" t="str">
            <v>PIU0001</v>
          </cell>
          <cell r="B762" t="str">
            <v>composição</v>
          </cell>
          <cell r="C762" t="str">
            <v>Agesul</v>
          </cell>
          <cell r="D762" t="str">
            <v>Elaboração de projetos executivos geométrico, terraplenagem, pavimentação, drenagem superficial, galeria de água pluvial, sinalização viária e acessibilidade</v>
          </cell>
          <cell r="E762" t="str">
            <v>extensão das vias</v>
          </cell>
          <cell r="F762" t="str">
            <v>m²</v>
          </cell>
          <cell r="G762">
            <v>2.42</v>
          </cell>
          <cell r="H762" t="str">
            <v>-</v>
          </cell>
        </row>
        <row r="763">
          <cell r="A763" t="str">
            <v>PIU0002</v>
          </cell>
          <cell r="B763" t="str">
            <v>composição</v>
          </cell>
          <cell r="C763" t="str">
            <v>Agesul</v>
          </cell>
          <cell r="D763" t="str">
            <v>Elaboração de projeto executivo de drenagem em área de inundação</v>
          </cell>
          <cell r="E763"/>
          <cell r="F763" t="str">
            <v>ha</v>
          </cell>
          <cell r="G763">
            <v>6351.76</v>
          </cell>
          <cell r="H763" t="str">
            <v>-</v>
          </cell>
        </row>
        <row r="764">
          <cell r="A764" t="str">
            <v>PIU0003</v>
          </cell>
          <cell r="B764" t="str">
            <v>composição</v>
          </cell>
          <cell r="C764" t="str">
            <v>Agesul</v>
          </cell>
          <cell r="D764" t="str">
            <v>Elaboração de projetos executivo de interseção e adequação viárias em até 3.000m² de área de intervenção. Incluindo projetos geométrico, terraplenagem, pavimentação, drenagem superficial, sinalização viária e acessibilidade. Exclusive serviço topográficos e geotécnicos</v>
          </cell>
          <cell r="E764" t="str">
            <v>unidade de intervenção</v>
          </cell>
          <cell r="F764" t="str">
            <v xml:space="preserve">un </v>
          </cell>
          <cell r="G764">
            <v>19023.73</v>
          </cell>
          <cell r="H764" t="str">
            <v>-</v>
          </cell>
        </row>
        <row r="765">
          <cell r="A765" t="str">
            <v>PIU0004</v>
          </cell>
          <cell r="B765" t="str">
            <v>composição</v>
          </cell>
          <cell r="C765" t="str">
            <v>Agesul</v>
          </cell>
          <cell r="D765" t="str">
            <v>Elaboração de projeto executivo de galerias de drenagem de águas pluviais. Exclusive serviço topográficos e geotécnicos</v>
          </cell>
          <cell r="E765" t="str">
            <v>só onde não tem pavimentação</v>
          </cell>
          <cell r="F765" t="str">
            <v>m</v>
          </cell>
          <cell r="G765">
            <v>5.66</v>
          </cell>
          <cell r="H765" t="str">
            <v>-</v>
          </cell>
        </row>
        <row r="766">
          <cell r="A766" t="str">
            <v>PIU0005</v>
          </cell>
          <cell r="B766" t="str">
            <v>composição</v>
          </cell>
          <cell r="C766" t="str">
            <v>Agesul</v>
          </cell>
          <cell r="D766" t="str">
            <v>Elaboração de projeto executivo estrutural e hidráulico de dispositivos de controle de velocidade de águas pluviais em concreto ou similar, até 50 m³. Exclusive repetição</v>
          </cell>
          <cell r="E766" t="str">
            <v>por projeto tipo utilizado (não pelo volume total de concreto do projeto)</v>
          </cell>
          <cell r="F766" t="str">
            <v>m³</v>
          </cell>
          <cell r="G766">
            <v>155.61000000000001</v>
          </cell>
          <cell r="H766" t="str">
            <v>-</v>
          </cell>
        </row>
        <row r="767">
          <cell r="A767" t="str">
            <v>PIU0006</v>
          </cell>
          <cell r="B767" t="str">
            <v>composição</v>
          </cell>
          <cell r="C767" t="str">
            <v>Agesul</v>
          </cell>
          <cell r="D767" t="str">
            <v>Projeto executivo de terraplenagem, geométrico, pavimentação, sinalização viária e acessibilidade. Exclusive projeto de galeria de água pluvial</v>
          </cell>
          <cell r="E767"/>
          <cell r="F767" t="str">
            <v>m²</v>
          </cell>
          <cell r="G767">
            <v>1.84</v>
          </cell>
          <cell r="H767" t="str">
            <v>-</v>
          </cell>
        </row>
        <row r="768">
          <cell r="A768" t="str">
            <v>PIU0007</v>
          </cell>
          <cell r="B768" t="str">
            <v>composição</v>
          </cell>
          <cell r="C768" t="str">
            <v>Agesul</v>
          </cell>
          <cell r="D768" t="str">
            <v>Elaboração de projeto executivo de combate e controle de erosão, compreendendo terraplenagem, geometria e drenagem. Exclusive projeto estrutural</v>
          </cell>
          <cell r="E768"/>
          <cell r="F768" t="str">
            <v>m</v>
          </cell>
          <cell r="G768">
            <v>28.63</v>
          </cell>
          <cell r="H768" t="str">
            <v>-</v>
          </cell>
        </row>
        <row r="769">
          <cell r="A769" t="str">
            <v>PIU0008</v>
          </cell>
          <cell r="B769" t="str">
            <v>composição</v>
          </cell>
          <cell r="C769" t="str">
            <v>Agesul</v>
          </cell>
          <cell r="D769" t="str">
            <v>Elaboração de projeto executivo de controle de erosão, compreendendo concepção de obras estruturantes, terraplenagem, geometria e drenagem. Exclusive projeto estrutural</v>
          </cell>
          <cell r="E769"/>
          <cell r="F769" t="str">
            <v xml:space="preserve">ha </v>
          </cell>
          <cell r="G769">
            <v>3334.37</v>
          </cell>
          <cell r="H769" t="str">
            <v>-</v>
          </cell>
        </row>
        <row r="770">
          <cell r="A770" t="str">
            <v>PIU0009</v>
          </cell>
          <cell r="B770" t="str">
            <v>composição</v>
          </cell>
          <cell r="C770" t="str">
            <v>Agesul</v>
          </cell>
          <cell r="D770" t="str">
            <v>Elaboração de projeto estrutural de estabilização de taludes através de muro de arrimo de peso e/ou gabião. Exclusive serviços topográficos e geotécnicos</v>
          </cell>
          <cell r="E770"/>
          <cell r="F770" t="str">
            <v>m²</v>
          </cell>
          <cell r="G770">
            <v>10.9</v>
          </cell>
          <cell r="H770" t="str">
            <v>-</v>
          </cell>
        </row>
        <row r="771">
          <cell r="A771" t="str">
            <v>PIU0010</v>
          </cell>
          <cell r="B771" t="str">
            <v>composição</v>
          </cell>
          <cell r="C771" t="str">
            <v>Agesul</v>
          </cell>
          <cell r="D771" t="str">
            <v>Elaboração de projeto estrutural de estabilização de taludes através de muro em concreto armado e/ou cortina atirantada. Exclusive serviços topográficos e geotécnicos</v>
          </cell>
          <cell r="E771"/>
          <cell r="F771" t="str">
            <v>m²</v>
          </cell>
          <cell r="G771">
            <v>34.380000000000003</v>
          </cell>
          <cell r="H771" t="str">
            <v>-</v>
          </cell>
        </row>
        <row r="772">
          <cell r="A772" t="str">
            <v>PIU0011</v>
          </cell>
          <cell r="B772" t="str">
            <v>composição</v>
          </cell>
          <cell r="C772" t="str">
            <v>Agesul</v>
          </cell>
          <cell r="D772" t="str">
            <v>Elaboração de projeto executivo de bacia de amortecimento de drenagem de águas pluviais, incluindo serviços topográficos e geotécnicos. Exclusive projeto estrutural</v>
          </cell>
          <cell r="E772"/>
          <cell r="F772" t="str">
            <v>m³</v>
          </cell>
          <cell r="G772">
            <v>1.89</v>
          </cell>
          <cell r="H772" t="str">
            <v>-</v>
          </cell>
        </row>
        <row r="773">
          <cell r="A773" t="str">
            <v>PIU0012</v>
          </cell>
          <cell r="B773" t="str">
            <v>composição</v>
          </cell>
          <cell r="C773" t="str">
            <v>Agesul</v>
          </cell>
          <cell r="D773" t="str">
            <v>Elaboração de projeto básico de controle de erosão, compreendendo concepção de obras estruturantes, terraplenagem, geometria e drenagem. Exclusive projeto estrutural</v>
          </cell>
          <cell r="E773"/>
          <cell r="F773" t="str">
            <v>m</v>
          </cell>
          <cell r="G773">
            <v>15.73</v>
          </cell>
          <cell r="H773" t="str">
            <v>-</v>
          </cell>
        </row>
        <row r="774">
          <cell r="A774" t="str">
            <v>PRIU002</v>
          </cell>
          <cell r="B774" t="str">
            <v>composição</v>
          </cell>
          <cell r="C774" t="str">
            <v>Agesul</v>
          </cell>
          <cell r="D774" t="str">
            <v>Elaboração projeto de restauração funcional do pavimento, incluindo estudos topográficos e geotécnicos, projetos drenagem superficial, sinalização viária e acessibilidade</v>
          </cell>
          <cell r="E774"/>
          <cell r="F774" t="str">
            <v>m²</v>
          </cell>
          <cell r="G774">
            <v>1.22</v>
          </cell>
          <cell r="H774" t="str">
            <v>-</v>
          </cell>
        </row>
        <row r="775">
          <cell r="A775" t="str">
            <v>PRIU003</v>
          </cell>
          <cell r="B775" t="str">
            <v>composição</v>
          </cell>
          <cell r="C775" t="str">
            <v>Agesul</v>
          </cell>
          <cell r="D775" t="str">
            <v>Elaboração de estudo de avaliação estrutural do pavimento – viga benkelman e/ou FWD. Extensão mínima 20 km</v>
          </cell>
          <cell r="E775"/>
          <cell r="F775" t="str">
            <v>m²</v>
          </cell>
          <cell r="G775">
            <v>184.24</v>
          </cell>
          <cell r="H775" t="str">
            <v>-</v>
          </cell>
        </row>
        <row r="776">
          <cell r="A776" t="str">
            <v>PEPC001</v>
          </cell>
          <cell r="B776" t="str">
            <v>composição</v>
          </cell>
          <cell r="C776" t="str">
            <v>Agesul</v>
          </cell>
          <cell r="D776" t="str">
            <v>Elaboração de projeto estrutural de ponte em concreto armado inclusive estudos topográfico, geotécnico, hidrológico,de acessibilidade e sinalização viária</v>
          </cell>
          <cell r="E776"/>
          <cell r="F776" t="str">
            <v>m²</v>
          </cell>
          <cell r="G776">
            <v>146.03</v>
          </cell>
          <cell r="H776" t="str">
            <v>-</v>
          </cell>
        </row>
        <row r="777">
          <cell r="A777" t="str">
            <v>SISEP0100</v>
          </cell>
          <cell r="B777" t="str">
            <v>composição</v>
          </cell>
          <cell r="C777" t="str">
            <v>SEL</v>
          </cell>
          <cell r="D777" t="str">
            <v>ELABORAÇÃO DE ESTUDOS DE VIABILIDADE PARA PROJETO FUNCIONAL EM VIAS URBANAS DE PAVIMENTAÇÃO, DRENAGEM, SINALIZAÇÃO VIÁRIA E ACESSIBILIDADE</v>
          </cell>
          <cell r="E777"/>
          <cell r="F777" t="str">
            <v>KM</v>
          </cell>
          <cell r="G777">
            <v>2308.13</v>
          </cell>
          <cell r="H777" t="str">
            <v>-</v>
          </cell>
        </row>
        <row r="778">
          <cell r="A778" t="str">
            <v>SISEP0200</v>
          </cell>
          <cell r="B778" t="str">
            <v>composição</v>
          </cell>
          <cell r="C778" t="str">
            <v>SEL</v>
          </cell>
          <cell r="D778" t="str">
            <v>ELABORAÇÃO DE ESTUDOS TOPOGRÁFICOS E GEOTÉCNICOS</v>
          </cell>
          <cell r="E778"/>
          <cell r="F778" t="str">
            <v>km</v>
          </cell>
          <cell r="G778">
            <v>7669.17</v>
          </cell>
          <cell r="H778" t="str">
            <v>-</v>
          </cell>
        </row>
        <row r="779">
          <cell r="A779" t="str">
            <v>SISEP0300</v>
          </cell>
          <cell r="B779" t="str">
            <v>composição</v>
          </cell>
          <cell r="C779" t="str">
            <v>SEL</v>
          </cell>
          <cell r="D779" t="str">
            <v>ELABORAÇÃO DE PROJETOS EXECUTIVOS EM VIAS URBANAS DE PAVIMENTAÇÃO, DRENAGEM SUPERFICIAL, GALERIA DE ÁGUA PLUVIAL, SINALIZAÇÃO VIÁRIA, ACESSIBILIDADE E ORÇAMENTO</v>
          </cell>
          <cell r="E779"/>
          <cell r="F779" t="str">
            <v>M2</v>
          </cell>
          <cell r="G779">
            <v>2.42</v>
          </cell>
          <cell r="H779" t="str">
            <v>-</v>
          </cell>
        </row>
        <row r="780">
          <cell r="A780" t="str">
            <v>SISEP0400</v>
          </cell>
          <cell r="B780" t="str">
            <v>composição</v>
          </cell>
          <cell r="C780" t="str">
            <v>SEL</v>
          </cell>
          <cell r="D780" t="str">
            <v>ELABORAÇÃO PROJETO EXECUTIVO EM VIAS URBANAS DE RESTAURAÇÃO FUNCIONAL DO PAVIMENTO, INCLUINDO ESTUDOS TOPOGRÁFICOS E GEOTÉCNICOS, PROJETOS DRENAGEM SUPERFICIAL, SINALIZAÇÃO VIÁRIA, RAMPA DE ACESSIBILIDADE E ORÇAMENTO</v>
          </cell>
          <cell r="E780"/>
          <cell r="F780" t="str">
            <v>M2</v>
          </cell>
          <cell r="G780">
            <v>1.17</v>
          </cell>
          <cell r="H780" t="str">
            <v>-</v>
          </cell>
        </row>
        <row r="781">
          <cell r="A781" t="str">
            <v>SISEP0500</v>
          </cell>
          <cell r="B781" t="str">
            <v>composição</v>
          </cell>
          <cell r="C781" t="str">
            <v>SEL</v>
          </cell>
          <cell r="D781" t="str">
            <v>ELABORAÇÃO DE ESTUDO DE AVALIAÇÃO ESTRUTURAL DO PAVIMENTO – VIGA BENKELMAN E/OU FWD. EXTENSÃO MÍNIMA 20 KM</v>
          </cell>
          <cell r="E781"/>
          <cell r="F781" t="str">
            <v>KM</v>
          </cell>
          <cell r="G781">
            <v>182.27</v>
          </cell>
          <cell r="H781" t="str">
            <v>-</v>
          </cell>
        </row>
        <row r="782">
          <cell r="A782" t="str">
            <v>SISEP0600</v>
          </cell>
          <cell r="B782" t="str">
            <v>composição</v>
          </cell>
          <cell r="C782" t="str">
            <v>SEL</v>
          </cell>
          <cell r="D782" t="str">
            <v>ELABORAÇÃO DE ESTUDO HIDROLÓGICO DE ÁREA URBANIZADA</v>
          </cell>
          <cell r="E782"/>
          <cell r="F782" t="str">
            <v xml:space="preserve">HA </v>
          </cell>
          <cell r="G782">
            <v>47.84</v>
          </cell>
          <cell r="H782" t="str">
            <v>-</v>
          </cell>
        </row>
        <row r="783">
          <cell r="A783" t="str">
            <v>SISEP0700</v>
          </cell>
          <cell r="B783" t="str">
            <v>composição</v>
          </cell>
          <cell r="C783" t="str">
            <v>SEL</v>
          </cell>
          <cell r="D783" t="str">
            <v>ELABORAÇÃO DE PROJETO EXECUTIVO DE GALERIAS DE DRENAGEM DE ÁGUAS PLUVIAIS</v>
          </cell>
          <cell r="E783"/>
          <cell r="F783" t="str">
            <v>KM</v>
          </cell>
          <cell r="G783">
            <v>5519.77</v>
          </cell>
          <cell r="H783" t="str">
            <v>-</v>
          </cell>
        </row>
        <row r="784">
          <cell r="A784" t="str">
            <v>SISEP0800</v>
          </cell>
          <cell r="B784" t="str">
            <v>composição</v>
          </cell>
          <cell r="C784" t="str">
            <v>SEL</v>
          </cell>
          <cell r="D784" t="str">
            <v xml:space="preserve">ELABORAÇÃO DE PROJETO EXECUTIVO ESTRUTURAL E HIDRÁULICO DE DISPOSITIVOS DE CONTROLE DE VELOCIDADE DE ÁGUAS PLUVIAIS EM CONCRETO OU SIMILAR, ATÉ 50 m³ </v>
          </cell>
          <cell r="E784"/>
          <cell r="F784" t="str">
            <v>M3</v>
          </cell>
          <cell r="G784">
            <v>152.65</v>
          </cell>
          <cell r="H784" t="str">
            <v>-</v>
          </cell>
        </row>
        <row r="785">
          <cell r="A785" t="str">
            <v>SISEP0900</v>
          </cell>
          <cell r="B785" t="str">
            <v>composição</v>
          </cell>
          <cell r="C785" t="str">
            <v>SEL</v>
          </cell>
          <cell r="D785" t="str">
            <v>ELABORAÇÃO DE PROJETO EXECUTIVO DE CALÇADA EM VIAS URBANAS</v>
          </cell>
          <cell r="E785"/>
          <cell r="F785" t="str">
            <v>KM</v>
          </cell>
          <cell r="G785">
            <v>3063.91</v>
          </cell>
          <cell r="H785" t="str">
            <v>-</v>
          </cell>
        </row>
        <row r="786">
          <cell r="A786" t="str">
            <v>SISEP1000</v>
          </cell>
          <cell r="B786" t="str">
            <v>composição</v>
          </cell>
          <cell r="C786" t="str">
            <v>SEL</v>
          </cell>
          <cell r="D786" t="str">
            <v>ELABORAÇÃO DE PROJETO EXECUTIVO DE BACIA DE AMORTECIMENTO DE DRENAGEM DE ÁGUAS PLUVIAIS, INCLUINDO SERVIÇOS TOPOGRÁFICOS E GEOTÉCNICOS</v>
          </cell>
          <cell r="E786"/>
          <cell r="F786" t="str">
            <v>M3</v>
          </cell>
          <cell r="G786">
            <v>1.79</v>
          </cell>
          <cell r="H786" t="str">
            <v>-</v>
          </cell>
        </row>
        <row r="787">
          <cell r="A787" t="str">
            <v>SISEP1100</v>
          </cell>
          <cell r="B787" t="str">
            <v>composição</v>
          </cell>
          <cell r="C787" t="str">
            <v>SEL</v>
          </cell>
          <cell r="D787" t="str">
            <v>ELABORAÇÃO DE PROJETO EXECUTIVO ESTRUTURAL DE ESTABILIZAÇÃO DE TALUDES ATRAVÉS DE MURO DE ARRIMO DE PESO E/OU GABIÃO</v>
          </cell>
          <cell r="E787"/>
          <cell r="F787" t="str">
            <v>M2</v>
          </cell>
          <cell r="G787">
            <v>10.119999999999999</v>
          </cell>
          <cell r="H787" t="str">
            <v>-</v>
          </cell>
        </row>
        <row r="788">
          <cell r="A788" t="str">
            <v>SISEP1200</v>
          </cell>
          <cell r="B788" t="str">
            <v>composição</v>
          </cell>
          <cell r="C788" t="str">
            <v>SEL</v>
          </cell>
          <cell r="D788" t="str">
            <v>ELABORAÇÃO DE PROJETO EXECUTIVO ESTRUTURAL DE ESTABILIZAÇÃO DE TALUDES ATRAVÉS DE MURO EM CONCRETO ARMADO E/OU CORTINA ATIRANTADA OU GRAMPEADA</v>
          </cell>
          <cell r="E788"/>
          <cell r="F788" t="str">
            <v>M2</v>
          </cell>
          <cell r="G788">
            <v>31.7</v>
          </cell>
          <cell r="H788" t="str">
            <v>-</v>
          </cell>
        </row>
        <row r="789">
          <cell r="A789" t="str">
            <v>SISEP1300</v>
          </cell>
          <cell r="B789" t="str">
            <v>composição</v>
          </cell>
          <cell r="C789" t="str">
            <v>SEL</v>
          </cell>
          <cell r="D789" t="str">
            <v>ELABORAÇÃO DE ESTUDOS DE VIABILIDADE PARA PROJETO FUNCIONAL DE PONTE – OBRA DE ARTE ESPECIAL</v>
          </cell>
          <cell r="E789"/>
          <cell r="F789" t="str">
            <v>M</v>
          </cell>
          <cell r="G789">
            <v>214.31</v>
          </cell>
          <cell r="H789" t="str">
            <v>-</v>
          </cell>
        </row>
        <row r="790">
          <cell r="A790" t="str">
            <v>SISEP1400</v>
          </cell>
          <cell r="B790" t="str">
            <v>composição</v>
          </cell>
          <cell r="C790" t="str">
            <v>SEL</v>
          </cell>
          <cell r="D790" t="str">
            <v>ELABORAÇÃO DE PROJETO EXECUTIVO ESTRUTURAL DE PONTE EM CONCRETO ARMADO – OBRA DE ARTE ESPECIAL</v>
          </cell>
          <cell r="E790"/>
          <cell r="F790" t="str">
            <v>M2</v>
          </cell>
          <cell r="G790">
            <v>107.15</v>
          </cell>
          <cell r="H790" t="str">
            <v>-</v>
          </cell>
        </row>
        <row r="791">
          <cell r="A791" t="str">
            <v>SISEP1500</v>
          </cell>
          <cell r="B791" t="str">
            <v>composição</v>
          </cell>
          <cell r="C791" t="str">
            <v>SEL</v>
          </cell>
          <cell r="D791" t="str">
            <v>LEVANTAMENTO TOPOGRÁFICO PLANIALTIMÉTRICO DE ÁREA DE DIFÍCIL ACESSO</v>
          </cell>
          <cell r="E791"/>
          <cell r="F791" t="str">
            <v xml:space="preserve">HA </v>
          </cell>
          <cell r="G791">
            <v>6156.07</v>
          </cell>
          <cell r="H791" t="str">
            <v>-</v>
          </cell>
        </row>
        <row r="792">
          <cell r="A792" t="str">
            <v>SISEP1600</v>
          </cell>
          <cell r="B792" t="str">
            <v>composição</v>
          </cell>
          <cell r="C792" t="str">
            <v>SEL</v>
          </cell>
          <cell r="D792" t="str">
            <v>ESTUDO GEOTÉCNICO POR SONDAGEM À PERCUSSÃO</v>
          </cell>
          <cell r="E792"/>
          <cell r="F792" t="str">
            <v>M</v>
          </cell>
          <cell r="G792">
            <v>144.28</v>
          </cell>
          <cell r="H792" t="str">
            <v>-</v>
          </cell>
        </row>
        <row r="793">
          <cell r="A793"/>
          <cell r="B793"/>
          <cell r="C793"/>
          <cell r="D793"/>
          <cell r="E793"/>
          <cell r="F793"/>
          <cell r="G793"/>
          <cell r="H793" t="str">
            <v/>
          </cell>
        </row>
        <row r="794">
          <cell r="A794"/>
          <cell r="B794"/>
          <cell r="C794" t="str">
            <v>16.0</v>
          </cell>
          <cell r="D794" t="str">
            <v>SERVIÇOS DESCARTADOS / SUBSTITUIDOS</v>
          </cell>
          <cell r="E794"/>
          <cell r="F794"/>
          <cell r="G794"/>
          <cell r="H794" t="str">
            <v/>
          </cell>
        </row>
        <row r="795">
          <cell r="A795">
            <v>100973</v>
          </cell>
          <cell r="B795" t="str">
            <v>SINAPI</v>
          </cell>
          <cell r="C795" t="str">
            <v>74010/1</v>
          </cell>
          <cell r="D795" t="str">
            <v>Carga e descarga mecânica de solo utilizando caminhão basculante 6,0m3/16t e pá carregadeira sobre pneus 128 HP, capacidade da caçamba 1,7 a 2,8 m3, peso operacional 11.632 kg</v>
          </cell>
          <cell r="E795"/>
          <cell r="F795" t="str">
            <v>M3</v>
          </cell>
          <cell r="G795">
            <v>5.14</v>
          </cell>
          <cell r="H795" t="str">
            <v>-</v>
          </cell>
        </row>
        <row r="796">
          <cell r="A796">
            <v>68333</v>
          </cell>
          <cell r="B796" t="str">
            <v>SINAPI</v>
          </cell>
          <cell r="C796"/>
          <cell r="D796" t="str">
            <v>Piso em concreto 20 MPa preparo mecânico, espessura 7cm, incluso juntas de dilatação em madeira</v>
          </cell>
          <cell r="E796"/>
          <cell r="F796" t="str">
            <v>M2</v>
          </cell>
          <cell r="G796">
            <v>40.58</v>
          </cell>
          <cell r="H796" t="str">
            <v>-</v>
          </cell>
        </row>
        <row r="797">
          <cell r="A797"/>
          <cell r="B797"/>
          <cell r="C797" t="str">
            <v>74219/1</v>
          </cell>
          <cell r="D797" t="str">
            <v xml:space="preserve">Segurança de trânsito - passadiços com tábuas de madeira para pedestres, incluindo  montagem, manutenção e remoção  </v>
          </cell>
          <cell r="E797"/>
          <cell r="F797"/>
          <cell r="G797" t="str">
            <v>/</v>
          </cell>
          <cell r="H797" t="str">
            <v/>
          </cell>
        </row>
        <row r="798">
          <cell r="A798"/>
          <cell r="B798"/>
          <cell r="C798" t="str">
            <v>74219/2</v>
          </cell>
          <cell r="D798" t="str">
            <v xml:space="preserve">Segurança de trânsito - passadiços com tábuas de madeira para veículos, incluindo  montagem, manutenção e remoção  </v>
          </cell>
          <cell r="E798"/>
          <cell r="F798"/>
          <cell r="G798" t="str">
            <v>/</v>
          </cell>
          <cell r="H798" t="str">
            <v/>
          </cell>
        </row>
        <row r="799">
          <cell r="A799"/>
          <cell r="B799"/>
          <cell r="C799">
            <v>84126</v>
          </cell>
          <cell r="D799" t="str">
            <v>Segurança de trânsito - chapa de aço carbono 3/8” para passagem de  veiculo sobre vala medida por área de chapa em cada aplicação, incluindo colocação, uso e retirada</v>
          </cell>
          <cell r="E799"/>
          <cell r="F799"/>
          <cell r="G799" t="str">
            <v>/</v>
          </cell>
          <cell r="H799" t="str">
            <v/>
          </cell>
        </row>
        <row r="800">
          <cell r="A800"/>
          <cell r="B800"/>
          <cell r="C800">
            <v>73672</v>
          </cell>
          <cell r="D800" t="str">
            <v>Desmatamento e limpeza mecanizada de terreno com arvores até ø 15cm, utilizando trator de esteiras</v>
          </cell>
          <cell r="E800"/>
          <cell r="F800"/>
          <cell r="G800" t="str">
            <v>/</v>
          </cell>
          <cell r="H800" t="str">
            <v/>
          </cell>
        </row>
        <row r="801">
          <cell r="A801"/>
          <cell r="B801"/>
          <cell r="C801">
            <v>83770</v>
          </cell>
          <cell r="D801" t="str">
            <v>Escoramento contínuo de valas, misto com perfil I 8", área cravada</v>
          </cell>
          <cell r="E801"/>
          <cell r="F801" t="e">
            <v>#N/A</v>
          </cell>
          <cell r="G801" t="e">
            <v>#N/A</v>
          </cell>
          <cell r="H801" t="str">
            <v/>
          </cell>
        </row>
        <row r="802">
          <cell r="A802"/>
          <cell r="B802"/>
          <cell r="C802">
            <v>83335</v>
          </cell>
          <cell r="D802" t="str">
            <v>Escavação mecanizada submersa (dragagem e carga), utilizando caminhão basculante, escavadeira tipo draga de arraste e retroescavadeira com carregadeira</v>
          </cell>
          <cell r="E802"/>
          <cell r="F802" t="e">
            <v>#N/A</v>
          </cell>
          <cell r="G802" t="e">
            <v>#N/A</v>
          </cell>
          <cell r="H802" t="str">
            <v/>
          </cell>
        </row>
        <row r="803">
          <cell r="A803"/>
          <cell r="B803"/>
          <cell r="C803">
            <v>84084</v>
          </cell>
          <cell r="D803" t="str">
            <v>Apicoamento manual de superfície de concreto</v>
          </cell>
          <cell r="E803"/>
          <cell r="F803" t="e">
            <v>#N/A</v>
          </cell>
          <cell r="G803" t="e">
            <v>#N/A</v>
          </cell>
          <cell r="H803" t="e">
            <v>#N/A</v>
          </cell>
        </row>
        <row r="804">
          <cell r="A804"/>
          <cell r="B804"/>
          <cell r="C804">
            <v>68328</v>
          </cell>
          <cell r="D804" t="str">
            <v>Junta de expanção com isopor 10 mm, incluindo corte e montagem</v>
          </cell>
          <cell r="E804" t="str">
            <v>insumo 11615</v>
          </cell>
          <cell r="F804" t="e">
            <v>#N/A</v>
          </cell>
          <cell r="G804" t="e">
            <v>#N/A</v>
          </cell>
          <cell r="H804" t="e">
            <v>#N/A</v>
          </cell>
        </row>
        <row r="805">
          <cell r="A805"/>
          <cell r="B805"/>
          <cell r="C805">
            <v>83739</v>
          </cell>
          <cell r="D805" t="str">
            <v>Manta de geotêxtil não tecida com resistência à tração longitudinal de 10 kN/m,  RT-10, incluindo perda do transpasse</v>
          </cell>
          <cell r="E805" t="str">
            <v>insumo 4011</v>
          </cell>
          <cell r="F805" t="e">
            <v>#N/A</v>
          </cell>
          <cell r="G805" t="e">
            <v>#N/A</v>
          </cell>
          <cell r="H805" t="e">
            <v>#N/A</v>
          </cell>
        </row>
        <row r="806">
          <cell r="A806"/>
          <cell r="B806"/>
          <cell r="C806">
            <v>83665</v>
          </cell>
          <cell r="D806" t="str">
            <v>Manta de geotêxtil não tecida com resistência à tração longitudinal de 14 kN/m e à tração transversal de ???? kN/m,  RT-14, incluindo perda do transpasse</v>
          </cell>
          <cell r="E806" t="str">
            <v>insumo 4021</v>
          </cell>
          <cell r="F806" t="e">
            <v>#N/A</v>
          </cell>
          <cell r="G806" t="e">
            <v>#N/A</v>
          </cell>
          <cell r="H806" t="e">
            <v>#N/A</v>
          </cell>
        </row>
        <row r="807">
          <cell r="A807"/>
          <cell r="B807"/>
          <cell r="C807">
            <v>83729</v>
          </cell>
          <cell r="D807" t="str">
            <v>Manta de geotêxtil não tecida com resistência à tração longitudinal de 31 kN/m e à tração transversal de 27 kN/m,  RT-31, incluindo perda do transpasse</v>
          </cell>
          <cell r="E807" t="str">
            <v>insumo 4018</v>
          </cell>
          <cell r="F807" t="e">
            <v>#N/A</v>
          </cell>
          <cell r="G807" t="e">
            <v>#N/A</v>
          </cell>
          <cell r="H807" t="e">
            <v>#N/A</v>
          </cell>
        </row>
        <row r="808">
          <cell r="A808"/>
          <cell r="B808"/>
          <cell r="C808">
            <v>79462</v>
          </cell>
          <cell r="D808" t="str">
            <v>Emassamento com massa epóxi, duas demãos</v>
          </cell>
          <cell r="E808"/>
          <cell r="F808" t="e">
            <v>#N/A</v>
          </cell>
          <cell r="G808" t="e">
            <v>#N/A</v>
          </cell>
          <cell r="H808" t="e">
            <v>#N/A</v>
          </cell>
        </row>
        <row r="809">
          <cell r="A809"/>
          <cell r="B809"/>
          <cell r="C809">
            <v>73445</v>
          </cell>
          <cell r="D809" t="str">
            <v>Pintura com cal, em superfície plana, duas demãos, inclusive óleo de linhaça</v>
          </cell>
          <cell r="E809"/>
          <cell r="F809" t="e">
            <v>#N/A</v>
          </cell>
          <cell r="G809" t="e">
            <v>#N/A</v>
          </cell>
          <cell r="H809" t="str">
            <v/>
          </cell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</sheetData>
      <sheetData sheetId="1"/>
      <sheetData sheetId="2">
        <row r="2">
          <cell r="C2"/>
        </row>
      </sheetData>
      <sheetData sheetId="3">
        <row r="1">
          <cell r="A1" t="str">
            <v>BOLETIM DE COTAÇÃO DE INSUMOS, MÃO DE OBRA, EQUPAMENTOS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Curva ABC"/>
      <sheetName val="Pareto"/>
      <sheetName val="Deson_X_Nao_Deson"/>
      <sheetName val="lixo"/>
      <sheetName val="Planilha6"/>
      <sheetName val="Orçamento auxliar"/>
      <sheetName val="BDI_Infra_Deson"/>
      <sheetName val="BDI_Infra_Nao_Deson"/>
      <sheetName val="BDI_Insumo_Deson"/>
      <sheetName val="BDI_Insumo_Nao_Deson"/>
      <sheetName val="Orçamento_Deson"/>
      <sheetName val="Orçamento_Nao_Deson"/>
      <sheetName val="Cronograma_Deson"/>
      <sheetName val="Cronograma_Nao_Deson"/>
      <sheetName val="CCU_Adm_Local_Deson"/>
      <sheetName val="CCU_Adm_Local_Nao_Deson"/>
      <sheetName val="DR-0135_Desonerada"/>
      <sheetName val="DR-0135_N_Desonerada"/>
      <sheetName val="DR-0265_Desonerada"/>
      <sheetName val="DR-0265_N_Desonerada"/>
      <sheetName val="DR-0270_Desonerada "/>
      <sheetName val="DR-0270_N_Desonerada"/>
      <sheetName val="DR-0275_Desonerada"/>
      <sheetName val="DR-0275_N_Desonerada"/>
      <sheetName val="PA-0005_Desonerada"/>
      <sheetName val="Estatística_Deson"/>
      <sheetName val="PA-0005_N_Desonerada"/>
      <sheetName val="PA-0022_Desonerada"/>
      <sheetName val="PA-0022_N_Desonerada"/>
      <sheetName val="PA-0023_Desonerada"/>
      <sheetName val="PA-0023_N_Desonerada"/>
      <sheetName val="PA-0025_Desonerada"/>
      <sheetName val="PA-0025_N_Desonerada"/>
      <sheetName val="SC-0010_Desonerada"/>
      <sheetName val="SC-0010_N_Desonerada"/>
      <sheetName val="SC-0040_Desonerada"/>
      <sheetName val="SC-0040_N_Desonerada"/>
      <sheetName val="SC-0080_Desonerada"/>
      <sheetName val="SC-0080_N_Desonerada"/>
      <sheetName val="SR-0010_Desonerada"/>
      <sheetName val="SR-0010_N_Desonerada"/>
      <sheetName val="SR-0100_Desonerada"/>
      <sheetName val="SR-0100_N_Desonerada"/>
      <sheetName val="ST-0070_Desonerada"/>
      <sheetName val="ST-0070_N_Desonerada"/>
      <sheetName val="Comp-Escória-Desonerada"/>
      <sheetName val="Estatística_Nao_Deson"/>
      <sheetName val="Comp-Escória-Não Desonerada"/>
      <sheetName val="SP-0005_Desonerada"/>
      <sheetName val="SP-0005_N_Desonerada"/>
      <sheetName val="SP-0020_Desonerada"/>
      <sheetName val="SP-0020_N_Desonerada"/>
      <sheetName val="SP-0025_Desonerada"/>
      <sheetName val="SP-0025_N_Desonerada"/>
      <sheetName val="SP-0030_Desonerada"/>
      <sheetName val="SP-0030_N_Desonerada"/>
      <sheetName val="SV-0012_Desonerada"/>
      <sheetName val="SV-0012_N_Desonerada"/>
      <sheetName val="SV-0037_Desonerada"/>
      <sheetName val="SV-0037_N_Desonerada"/>
      <sheetName val="SV-0090_Desonerada"/>
      <sheetName val="SV-0090_N_Desonerada"/>
      <sheetName val="SV-0085_Desonerada"/>
      <sheetName val="SV-0085_Nao_Desonerada"/>
      <sheetName val="SV-0105_Desonerada"/>
      <sheetName val="SV-0105_N_Desonerada"/>
      <sheetName val="S_Preliminares"/>
      <sheetName val="Dren_Quantificacao"/>
      <sheetName val="Dre_Ser_Prelim"/>
      <sheetName val="Dre_Terraplenagem"/>
      <sheetName val="Dre_Disp_Estruturais"/>
      <sheetName val="Dre_Fecha_Vala"/>
      <sheetName val="Recap_Previo"/>
      <sheetName val="Recap_Final"/>
      <sheetName val="Pav_Dados"/>
      <sheetName val="Pav_Terraplenagem"/>
      <sheetName val="Pav_Estrutura"/>
      <sheetName val="S_Complementares"/>
      <sheetName val="Dre_Profunda"/>
      <sheetName val="Acessibilidade"/>
      <sheetName val="Ciclovia"/>
      <sheetName val="Sinalizacao"/>
      <sheetName val="Ponto_Onibus"/>
      <sheetName val="Calculo numero N"/>
      <sheetName val="Pav_Dim"/>
      <sheetName val="Dren_Dados"/>
      <sheetName val="Dren_Dim"/>
      <sheetName val="Bacia amortecime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>
        <row r="4">
          <cell r="B4" t="str">
            <v>AGOSTO/2020</v>
          </cell>
        </row>
        <row r="7">
          <cell r="B7" t="str">
            <v>Administração local do canteiro de obras</v>
          </cell>
        </row>
        <row r="69">
          <cell r="H69">
            <v>21229.41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66">
          <cell r="H66">
            <v>1170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>
        <row r="69">
          <cell r="H69">
            <v>693</v>
          </cell>
        </row>
      </sheetData>
      <sheetData sheetId="66" refreshError="1"/>
      <sheetData sheetId="67">
        <row r="3">
          <cell r="K3">
            <v>16</v>
          </cell>
        </row>
        <row r="5">
          <cell r="K5">
            <v>3</v>
          </cell>
        </row>
        <row r="6">
          <cell r="K6">
            <v>0</v>
          </cell>
        </row>
        <row r="7">
          <cell r="K7">
            <v>6</v>
          </cell>
        </row>
        <row r="8">
          <cell r="K8">
            <v>165</v>
          </cell>
        </row>
        <row r="9">
          <cell r="K9">
            <v>184.28</v>
          </cell>
        </row>
        <row r="10">
          <cell r="K10">
            <v>20</v>
          </cell>
        </row>
      </sheetData>
      <sheetData sheetId="68" refreshError="1"/>
      <sheetData sheetId="69" refreshError="1"/>
      <sheetData sheetId="70">
        <row r="46">
          <cell r="W46">
            <v>91.07</v>
          </cell>
        </row>
        <row r="50">
          <cell r="W50">
            <v>750.51</v>
          </cell>
        </row>
        <row r="57">
          <cell r="W57">
            <v>42.07</v>
          </cell>
        </row>
        <row r="62">
          <cell r="W62">
            <v>110.57</v>
          </cell>
        </row>
        <row r="76">
          <cell r="W76">
            <v>170.75</v>
          </cell>
        </row>
        <row r="79">
          <cell r="W79">
            <v>942.88</v>
          </cell>
        </row>
        <row r="88">
          <cell r="W88">
            <v>342.95</v>
          </cell>
        </row>
        <row r="93">
          <cell r="W93">
            <v>79.489999999999995</v>
          </cell>
        </row>
        <row r="97">
          <cell r="W97">
            <v>651.52</v>
          </cell>
        </row>
        <row r="146">
          <cell r="W146">
            <v>0</v>
          </cell>
        </row>
        <row r="147">
          <cell r="W147">
            <v>0</v>
          </cell>
        </row>
        <row r="148">
          <cell r="W148">
            <v>0</v>
          </cell>
        </row>
        <row r="149">
          <cell r="W149">
            <v>110.57</v>
          </cell>
        </row>
        <row r="150">
          <cell r="W150">
            <v>0</v>
          </cell>
        </row>
        <row r="151">
          <cell r="W151">
            <v>0</v>
          </cell>
        </row>
        <row r="152">
          <cell r="W152">
            <v>0</v>
          </cell>
        </row>
      </sheetData>
      <sheetData sheetId="71">
        <row r="9">
          <cell r="U9">
            <v>64</v>
          </cell>
        </row>
        <row r="10">
          <cell r="U10">
            <v>24</v>
          </cell>
        </row>
        <row r="11">
          <cell r="U11">
            <v>219.13</v>
          </cell>
        </row>
        <row r="33">
          <cell r="U33">
            <v>5</v>
          </cell>
        </row>
        <row r="43">
          <cell r="U43">
            <v>4.82</v>
          </cell>
        </row>
        <row r="44">
          <cell r="U44">
            <v>5</v>
          </cell>
        </row>
        <row r="47">
          <cell r="U47">
            <v>0</v>
          </cell>
        </row>
        <row r="48">
          <cell r="U48">
            <v>0</v>
          </cell>
        </row>
        <row r="63">
          <cell r="U63">
            <v>1</v>
          </cell>
        </row>
        <row r="64">
          <cell r="U64">
            <v>1</v>
          </cell>
        </row>
        <row r="65">
          <cell r="U65">
            <v>6</v>
          </cell>
        </row>
        <row r="106">
          <cell r="U106">
            <v>20.05</v>
          </cell>
        </row>
        <row r="108">
          <cell r="U108">
            <v>95.89</v>
          </cell>
        </row>
      </sheetData>
      <sheetData sheetId="72" refreshError="1"/>
      <sheetData sheetId="73" refreshError="1"/>
      <sheetData sheetId="74" refreshError="1"/>
      <sheetData sheetId="75" refreshError="1"/>
      <sheetData sheetId="76">
        <row r="74">
          <cell r="M74">
            <v>863.62</v>
          </cell>
        </row>
        <row r="78">
          <cell r="M78">
            <v>1.26</v>
          </cell>
        </row>
        <row r="82">
          <cell r="M82">
            <v>862.03</v>
          </cell>
        </row>
        <row r="83">
          <cell r="M83">
            <v>1.58</v>
          </cell>
        </row>
        <row r="85">
          <cell r="M85">
            <v>862.03</v>
          </cell>
        </row>
        <row r="86">
          <cell r="M86">
            <v>0</v>
          </cell>
        </row>
        <row r="87">
          <cell r="M87">
            <v>0</v>
          </cell>
        </row>
      </sheetData>
      <sheetData sheetId="77">
        <row r="9">
          <cell r="M9">
            <v>4107.3</v>
          </cell>
        </row>
        <row r="15">
          <cell r="M15">
            <v>0</v>
          </cell>
        </row>
        <row r="16">
          <cell r="M16">
            <v>0</v>
          </cell>
        </row>
        <row r="18">
          <cell r="M18">
            <v>0</v>
          </cell>
        </row>
        <row r="25">
          <cell r="M25">
            <v>0</v>
          </cell>
        </row>
        <row r="26">
          <cell r="M26">
            <v>608.09</v>
          </cell>
        </row>
        <row r="28">
          <cell r="M28">
            <v>380.06</v>
          </cell>
        </row>
        <row r="29">
          <cell r="M29">
            <v>395.26</v>
          </cell>
        </row>
        <row r="30">
          <cell r="M30">
            <v>3552.16</v>
          </cell>
        </row>
        <row r="31">
          <cell r="M31">
            <v>4.26</v>
          </cell>
        </row>
        <row r="32">
          <cell r="M32">
            <v>3552.16</v>
          </cell>
        </row>
        <row r="33">
          <cell r="M33">
            <v>1.78</v>
          </cell>
        </row>
        <row r="36">
          <cell r="M36">
            <v>0</v>
          </cell>
        </row>
        <row r="50">
          <cell r="M50">
            <v>106.56</v>
          </cell>
        </row>
        <row r="55">
          <cell r="M55">
            <v>0</v>
          </cell>
        </row>
        <row r="63">
          <cell r="M63">
            <v>0</v>
          </cell>
        </row>
        <row r="64">
          <cell r="M64">
            <v>380.06</v>
          </cell>
        </row>
        <row r="65">
          <cell r="M65">
            <v>395.26</v>
          </cell>
        </row>
        <row r="66">
          <cell r="M66">
            <v>121.7</v>
          </cell>
        </row>
        <row r="67">
          <cell r="M67">
            <v>43.83</v>
          </cell>
        </row>
      </sheetData>
      <sheetData sheetId="78">
        <row r="5">
          <cell r="L5">
            <v>1067.58</v>
          </cell>
        </row>
        <row r="9">
          <cell r="L9">
            <v>37</v>
          </cell>
        </row>
        <row r="48">
          <cell r="L48">
            <v>38.520000000000003</v>
          </cell>
        </row>
      </sheetData>
      <sheetData sheetId="79" refreshError="1"/>
      <sheetData sheetId="80">
        <row r="8">
          <cell r="L8">
            <v>1253.7</v>
          </cell>
        </row>
        <row r="13">
          <cell r="L13">
            <v>24.61</v>
          </cell>
        </row>
        <row r="14">
          <cell r="L14">
            <v>246.64</v>
          </cell>
        </row>
        <row r="20">
          <cell r="L20">
            <v>31.99</v>
          </cell>
        </row>
        <row r="22">
          <cell r="L22">
            <v>162.97999999999999</v>
          </cell>
        </row>
        <row r="27">
          <cell r="L27">
            <v>29.25</v>
          </cell>
        </row>
        <row r="30">
          <cell r="L30">
            <v>0.87</v>
          </cell>
        </row>
        <row r="39">
          <cell r="L39">
            <v>1224.45</v>
          </cell>
        </row>
        <row r="76">
          <cell r="L76">
            <v>0</v>
          </cell>
        </row>
        <row r="77">
          <cell r="L77">
            <v>1.17</v>
          </cell>
        </row>
        <row r="78">
          <cell r="L78">
            <v>50.64</v>
          </cell>
        </row>
      </sheetData>
      <sheetData sheetId="81" refreshError="1"/>
      <sheetData sheetId="82">
        <row r="2">
          <cell r="O2">
            <v>12</v>
          </cell>
        </row>
        <row r="4">
          <cell r="O4">
            <v>12</v>
          </cell>
        </row>
        <row r="6">
          <cell r="O6">
            <v>0</v>
          </cell>
        </row>
        <row r="8">
          <cell r="O8">
            <v>0</v>
          </cell>
        </row>
        <row r="18">
          <cell r="O18">
            <v>6.7200000000000006</v>
          </cell>
        </row>
        <row r="32">
          <cell r="O32">
            <v>24</v>
          </cell>
        </row>
        <row r="33">
          <cell r="O33">
            <v>12</v>
          </cell>
        </row>
        <row r="47">
          <cell r="O47">
            <v>43.66</v>
          </cell>
        </row>
        <row r="74">
          <cell r="O74">
            <v>69.34</v>
          </cell>
        </row>
      </sheetData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1"/>
      <sheetName val="Gráf2"/>
      <sheetName val="Gráf3"/>
      <sheetName val="Gráf4"/>
      <sheetName val="Viga Benkellman"/>
      <sheetName val="Estudo Estatístico"/>
      <sheetName val="Pro - 10 norma A"/>
      <sheetName val="Pró - 11 norma B"/>
      <sheetName val="Resumo subtrechos homgêneos"/>
      <sheetName val="Demonstrativo Dimensionamento"/>
      <sheetName val="Camadas Mat. Distintos"/>
      <sheetName val="PRO-08"/>
      <sheetName val="ANALISES"/>
      <sheetName val="CRON.NOVO.ARIPUANA"/>
      <sheetName val="Custo do CM-30"/>
      <sheetName val="Cálculo"/>
      <sheetName val="Quadro + Gráfico"/>
      <sheetName val="Viga_Benkellman"/>
      <sheetName val="Conc 20"/>
      <sheetName val="memória de calculo_liquida"/>
      <sheetName val="Preços"/>
      <sheetName val="Desp. Apoio"/>
      <sheetName val="Proposta"/>
      <sheetName val="Carimbo de Nota"/>
      <sheetName val="Fresagem de Pista Ago-98"/>
      <sheetName val="P3"/>
      <sheetName val="PLANILHA ATUALIZADA"/>
      <sheetName val="Auxiliar"/>
      <sheetName val="Estudo_Estatístico"/>
      <sheetName val="Pro_-_10_norma_A"/>
      <sheetName val="Pró_-_11_norma_B"/>
      <sheetName val="Resumo_subtrechos_homgêneos"/>
      <sheetName val="Demonstrativo_Dimensionamento"/>
      <sheetName val="Camadas_Mat__Distintos"/>
      <sheetName val="Custo_do_CM-30"/>
      <sheetName val="memória_de_calculo_liquida"/>
      <sheetName val="Quadro_+_Gráfico"/>
      <sheetName val="Desp__Apoio"/>
      <sheetName val="Tela"/>
      <sheetName val="Atualizacao"/>
      <sheetName val="Chuvas"/>
      <sheetName val="Medição"/>
      <sheetName val="COMPOS1"/>
      <sheetName val="RELATA"/>
      <sheetName val="PRO_08"/>
      <sheetName val="CAPA"/>
      <sheetName val="SUMÁRIO GERAL"/>
      <sheetName val="DIVISÓRIAS"/>
      <sheetName val="CAPA CD"/>
      <sheetName val="CABEÇALHO-RODAPÉ"/>
      <sheetName val="ABC"/>
      <sheetName val="ORÇAMENTO"/>
      <sheetName val="MEMÓRIA"/>
      <sheetName val="CRONOGRAMA"/>
      <sheetName val="BDI"/>
      <sheetName val="Encargos Sociais"/>
      <sheetName val="CPU"/>
      <sheetName val="Quadro Bueiros"/>
      <sheetName val="MP CUB"/>
      <sheetName val="Plan1"/>
      <sheetName val="CBR Jazida"/>
      <sheetName val="JAZIDAS"/>
      <sheetName val="plan"/>
      <sheetName val="Plan2"/>
      <sheetName val="RESUMO_AUT1"/>
      <sheetName val="Custo da Imprimação"/>
      <sheetName val="Custo da Pintura de Lig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Base"/>
      <sheetName val="Comp"/>
      <sheetName val="Ins Bas"/>
      <sheetName val="Ins Hidro"/>
      <sheetName val="Ins"/>
      <sheetName val="Ins Acab"/>
      <sheetName val="Ins Elet"/>
      <sheetName val="Ins Dados"/>
      <sheetName val="Resumo"/>
      <sheetName val="Módulo1"/>
      <sheetName val="Módulo2"/>
      <sheetName val="Insumos"/>
      <sheetName val="Composições"/>
      <sheetName val="Plan2"/>
      <sheetName val="Plan3"/>
      <sheetName val="Plan4"/>
      <sheetName val="Insumos_Elétrica"/>
      <sheetName val="Insumos Básicos"/>
      <sheetName val="Ins_Elét"/>
      <sheetName val="Insumos Acabamento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">
          <cell r="I9">
            <v>0.11</v>
          </cell>
        </row>
        <row r="12">
          <cell r="I12">
            <v>0.42</v>
          </cell>
        </row>
        <row r="22">
          <cell r="I22">
            <v>0.35</v>
          </cell>
        </row>
        <row r="28">
          <cell r="I28">
            <v>0</v>
          </cell>
        </row>
        <row r="61">
          <cell r="I61">
            <v>20</v>
          </cell>
        </row>
        <row r="70">
          <cell r="I70">
            <v>3.41</v>
          </cell>
        </row>
        <row r="71">
          <cell r="I71">
            <v>365.3</v>
          </cell>
        </row>
        <row r="72">
          <cell r="I72">
            <v>665</v>
          </cell>
        </row>
        <row r="361">
          <cell r="I361">
            <v>1.73</v>
          </cell>
        </row>
        <row r="363">
          <cell r="I363">
            <v>2.84</v>
          </cell>
        </row>
        <row r="365">
          <cell r="I365">
            <v>2.84</v>
          </cell>
        </row>
        <row r="366">
          <cell r="I366">
            <v>3.13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NT"/>
      <sheetName val="RESUMO"/>
      <sheetName val="ACA - 01"/>
      <sheetName val="ACA - 02"/>
      <sheetName val="ACA - 03"/>
      <sheetName val="ACA - 04"/>
      <sheetName val="ACA - 04b"/>
      <sheetName val="ACA - 05"/>
      <sheetName val="ACA - 06"/>
      <sheetName val="ACA - 07"/>
      <sheetName val="ACA - 08"/>
      <sheetName val="ACA - 08b"/>
      <sheetName val="ACA - 09"/>
      <sheetName val=""/>
    </sheetNames>
    <sheetDataSet>
      <sheetData sheetId="0">
        <row r="5">
          <cell r="B5" t="str">
            <v>CÓDIGO</v>
          </cell>
          <cell r="C5" t="str">
            <v>ITEM</v>
          </cell>
          <cell r="D5" t="str">
            <v>DESCRIÇÃO DO INSUMO</v>
          </cell>
          <cell r="E5" t="str">
            <v>UNID.</v>
          </cell>
          <cell r="F5" t="str">
            <v>PÇO. UNIT.</v>
          </cell>
          <cell r="G5" t="str">
            <v>QTDE. CONTRATO</v>
          </cell>
        </row>
        <row r="6">
          <cell r="B6" t="str">
            <v>AD05050100</v>
          </cell>
          <cell r="C6">
            <v>1</v>
          </cell>
          <cell r="D6" t="str">
            <v>Ensaio de andensamento edométrico em solo.</v>
          </cell>
          <cell r="E6" t="str">
            <v>un</v>
          </cell>
          <cell r="F6">
            <v>509.17</v>
          </cell>
          <cell r="G6">
            <v>44</v>
          </cell>
        </row>
        <row r="7">
          <cell r="B7" t="str">
            <v>AD05050200</v>
          </cell>
          <cell r="C7">
            <v>2</v>
          </cell>
          <cell r="D7" t="str">
            <v>Ensaio de laboratorio da Densidade Real.</v>
          </cell>
          <cell r="E7" t="str">
            <v>un</v>
          </cell>
          <cell r="F7">
            <v>56.78</v>
          </cell>
          <cell r="G7">
            <v>29</v>
          </cell>
        </row>
        <row r="8">
          <cell r="B8" t="str">
            <v>AD05050250</v>
          </cell>
          <cell r="C8">
            <v>3</v>
          </cell>
          <cell r="D8" t="str">
            <v>Ensaio em laboratorio do Limite de Liquidez.</v>
          </cell>
          <cell r="E8" t="str">
            <v>un</v>
          </cell>
          <cell r="F8">
            <v>41.29</v>
          </cell>
          <cell r="G8">
            <v>14</v>
          </cell>
        </row>
        <row r="9">
          <cell r="B9" t="str">
            <v>AD05050300</v>
          </cell>
          <cell r="C9">
            <v>4</v>
          </cell>
          <cell r="D9" t="str">
            <v xml:space="preserve">Ensaio em laboratório do limite de plasticidade. </v>
          </cell>
          <cell r="E9" t="str">
            <v>un</v>
          </cell>
          <cell r="F9">
            <v>41.29</v>
          </cell>
          <cell r="G9">
            <v>14</v>
          </cell>
        </row>
        <row r="10">
          <cell r="B10" t="str">
            <v>AD05050350</v>
          </cell>
          <cell r="C10">
            <v>5</v>
          </cell>
          <cell r="D10" t="str">
            <v>Ensaio em laboratório, do Peso Especifico.</v>
          </cell>
          <cell r="E10" t="str">
            <v>un</v>
          </cell>
          <cell r="F10">
            <v>22.86</v>
          </cell>
          <cell r="G10">
            <v>29</v>
          </cell>
        </row>
        <row r="11">
          <cell r="B11" t="str">
            <v>AD05050450</v>
          </cell>
          <cell r="C11">
            <v>6</v>
          </cell>
          <cell r="D11" t="str">
            <v>Ensaio Índice de Suporte Califórnia - Proctor Normal.</v>
          </cell>
          <cell r="E11" t="str">
            <v>un</v>
          </cell>
          <cell r="F11">
            <v>414.42</v>
          </cell>
          <cell r="G11">
            <v>43</v>
          </cell>
        </row>
        <row r="12">
          <cell r="B12" t="str">
            <v>AD05050700</v>
          </cell>
          <cell r="C12">
            <v>7</v>
          </cell>
          <cell r="D12" t="str">
            <v>Sondagem manual com pa e picareta por metro.</v>
          </cell>
          <cell r="E12" t="str">
            <v>m</v>
          </cell>
          <cell r="F12">
            <v>56.78</v>
          </cell>
          <cell r="G12">
            <v>280</v>
          </cell>
        </row>
        <row r="13">
          <cell r="B13" t="str">
            <v>AD20050050</v>
          </cell>
          <cell r="C13">
            <v>8</v>
          </cell>
          <cell r="D13" t="str">
            <v>Barracão de obra com paredes de madeira.</v>
          </cell>
          <cell r="E13" t="str">
            <v>m2</v>
          </cell>
          <cell r="F13">
            <v>141.75</v>
          </cell>
          <cell r="G13">
            <v>250</v>
          </cell>
        </row>
        <row r="14">
          <cell r="B14" t="str">
            <v>AD20050300</v>
          </cell>
          <cell r="C14">
            <v>9</v>
          </cell>
          <cell r="D14" t="str">
            <v>Tapume de vedação ou proteção.</v>
          </cell>
          <cell r="E14" t="str">
            <v>m2</v>
          </cell>
          <cell r="F14">
            <v>19.16</v>
          </cell>
          <cell r="G14">
            <v>24000</v>
          </cell>
        </row>
        <row r="15">
          <cell r="B15" t="str">
            <v>AD20200050</v>
          </cell>
          <cell r="C15">
            <v>10</v>
          </cell>
          <cell r="D15" t="str">
            <v>Instalação e ligação provisórias de energia.</v>
          </cell>
          <cell r="E15" t="str">
            <v>un</v>
          </cell>
          <cell r="F15">
            <v>595.94000000000005</v>
          </cell>
          <cell r="G15">
            <v>2</v>
          </cell>
        </row>
        <row r="16">
          <cell r="B16" t="str">
            <v xml:space="preserve">AD40050056 </v>
          </cell>
          <cell r="C16">
            <v>11</v>
          </cell>
          <cell r="D16" t="str">
            <v xml:space="preserve">Almoxarife(inclusive encargos sociais). </v>
          </cell>
          <cell r="E16" t="str">
            <v>h</v>
          </cell>
          <cell r="F16">
            <v>6.48</v>
          </cell>
          <cell r="G16">
            <v>1480</v>
          </cell>
        </row>
        <row r="17">
          <cell r="B17" t="str">
            <v>AD40050068</v>
          </cell>
          <cell r="C17">
            <v>12</v>
          </cell>
          <cell r="D17" t="str">
            <v>Apontador(inclusive encargos sociais).</v>
          </cell>
          <cell r="E17" t="str">
            <v>h</v>
          </cell>
          <cell r="F17">
            <v>6.48</v>
          </cell>
          <cell r="G17">
            <v>1480</v>
          </cell>
        </row>
        <row r="18">
          <cell r="B18" t="str">
            <v>AD40050074</v>
          </cell>
          <cell r="C18">
            <v>13</v>
          </cell>
          <cell r="D18" t="str">
            <v>Auxiliar de almoxarife(inclusive encargos sociais).</v>
          </cell>
          <cell r="E18" t="str">
            <v>h</v>
          </cell>
          <cell r="F18">
            <v>4.41</v>
          </cell>
          <cell r="G18">
            <v>1480</v>
          </cell>
        </row>
        <row r="19">
          <cell r="B19" t="str">
            <v>AD40050080</v>
          </cell>
          <cell r="C19">
            <v>14</v>
          </cell>
          <cell r="D19" t="str">
            <v>Auxiliar de escritório(inclusive encargos sociais).</v>
          </cell>
          <cell r="E19" t="str">
            <v>h</v>
          </cell>
          <cell r="F19">
            <v>5.32</v>
          </cell>
          <cell r="G19">
            <v>1480</v>
          </cell>
        </row>
        <row r="20">
          <cell r="B20" t="str">
            <v>AD40050086</v>
          </cell>
          <cell r="C20">
            <v>15</v>
          </cell>
          <cell r="D20" t="str">
            <v>Auxiliar técnico(inclusive encargos sociais).</v>
          </cell>
          <cell r="E20" t="str">
            <v>h</v>
          </cell>
          <cell r="F20">
            <v>8.1</v>
          </cell>
          <cell r="G20">
            <v>1480</v>
          </cell>
        </row>
        <row r="21">
          <cell r="B21" t="str">
            <v>AD40050092</v>
          </cell>
          <cell r="C21">
            <v>16</v>
          </cell>
          <cell r="D21" t="str">
            <v xml:space="preserve">Auxiliar de topografia(inclusive encargos sociais).     </v>
          </cell>
          <cell r="E21" t="str">
            <v>h</v>
          </cell>
          <cell r="F21">
            <v>4.5</v>
          </cell>
          <cell r="G21">
            <v>1480</v>
          </cell>
        </row>
        <row r="22">
          <cell r="B22" t="str">
            <v>AD40050098</v>
          </cell>
          <cell r="C22">
            <v>17</v>
          </cell>
          <cell r="D22" t="str">
            <v xml:space="preserve">Chefe de escritório(inclusive encargos sociais). </v>
          </cell>
          <cell r="E22" t="str">
            <v>h</v>
          </cell>
          <cell r="F22">
            <v>13.02</v>
          </cell>
          <cell r="G22">
            <v>1480</v>
          </cell>
        </row>
        <row r="23">
          <cell r="B23" t="str">
            <v>AD40050116</v>
          </cell>
          <cell r="C23">
            <v>18</v>
          </cell>
          <cell r="D23" t="str">
            <v>Encarregado(inclusive encargos sociais).</v>
          </cell>
          <cell r="E23" t="str">
            <v>h</v>
          </cell>
          <cell r="F23">
            <v>8.3699999999999992</v>
          </cell>
          <cell r="G23">
            <v>2960</v>
          </cell>
        </row>
        <row r="24">
          <cell r="B24" t="str">
            <v xml:space="preserve"> AD40050122</v>
          </cell>
          <cell r="C24">
            <v>19</v>
          </cell>
          <cell r="D24" t="str">
            <v>Engenheiro ou arquiteto jr(inclusive encargos sociais).</v>
          </cell>
          <cell r="E24" t="str">
            <v>h</v>
          </cell>
          <cell r="F24">
            <v>21.39</v>
          </cell>
          <cell r="G24">
            <v>1480</v>
          </cell>
        </row>
        <row r="25">
          <cell r="B25" t="str">
            <v>AD40050134</v>
          </cell>
          <cell r="C25">
            <v>20</v>
          </cell>
          <cell r="D25" t="str">
            <v xml:space="preserve">Engenheiro sênior(inclusive encargos sociais).  </v>
          </cell>
          <cell r="E25" t="str">
            <v>h</v>
          </cell>
          <cell r="F25">
            <v>54.35</v>
          </cell>
          <cell r="G25">
            <v>1110</v>
          </cell>
        </row>
        <row r="26">
          <cell r="B26" t="str">
            <v>AD40050146</v>
          </cell>
          <cell r="C26">
            <v>21</v>
          </cell>
          <cell r="D26" t="str">
            <v xml:space="preserve">Estagiário(inclusive encargos sociais).  </v>
          </cell>
          <cell r="E26" t="str">
            <v>h</v>
          </cell>
          <cell r="F26">
            <v>2.76</v>
          </cell>
          <cell r="G26">
            <v>2960</v>
          </cell>
        </row>
        <row r="27">
          <cell r="B27" t="str">
            <v>AD40050188</v>
          </cell>
          <cell r="C27">
            <v>22</v>
          </cell>
          <cell r="D27" t="str">
            <v>Secretaria(inclusive encargos sociais).</v>
          </cell>
          <cell r="E27" t="str">
            <v>h</v>
          </cell>
          <cell r="F27">
            <v>9.24</v>
          </cell>
          <cell r="G27">
            <v>1480</v>
          </cell>
        </row>
        <row r="28">
          <cell r="B28" t="str">
            <v>AD40050200</v>
          </cell>
          <cell r="C28">
            <v>23</v>
          </cell>
          <cell r="D28" t="str">
            <v xml:space="preserve">Supervisor de trafego(inclusive encargos sociais).    </v>
          </cell>
          <cell r="E28" t="str">
            <v>h</v>
          </cell>
          <cell r="F28">
            <v>29.17</v>
          </cell>
          <cell r="G28">
            <v>2960</v>
          </cell>
        </row>
        <row r="29">
          <cell r="B29" t="str">
            <v>AD40050212</v>
          </cell>
          <cell r="C29">
            <v>24</v>
          </cell>
          <cell r="D29" t="str">
            <v xml:space="preserve">Topógrafo A(inclusive encargos sociais).  </v>
          </cell>
          <cell r="E29" t="str">
            <v>h</v>
          </cell>
          <cell r="F29">
            <v>13.78</v>
          </cell>
          <cell r="G29">
            <v>740</v>
          </cell>
        </row>
        <row r="30">
          <cell r="B30" t="str">
            <v>AD40050218</v>
          </cell>
          <cell r="C30">
            <v>25</v>
          </cell>
          <cell r="D30" t="str">
            <v>Vigia(inclusive encargos sociais).</v>
          </cell>
          <cell r="E30" t="str">
            <v>h</v>
          </cell>
          <cell r="F30">
            <v>4.63</v>
          </cell>
          <cell r="G30">
            <v>2960</v>
          </cell>
        </row>
        <row r="31">
          <cell r="B31" t="str">
            <v xml:space="preserve"> AD10050050</v>
          </cell>
          <cell r="C31">
            <v>26</v>
          </cell>
          <cell r="D31" t="str">
            <v>Marcação de obra sem instrumento topográfico.</v>
          </cell>
          <cell r="E31" t="str">
            <v>m2</v>
          </cell>
          <cell r="F31">
            <v>0.95</v>
          </cell>
          <cell r="G31">
            <v>400</v>
          </cell>
        </row>
        <row r="32">
          <cell r="B32" t="str">
            <v>AD10100100</v>
          </cell>
          <cell r="C32">
            <v>27</v>
          </cell>
          <cell r="D32" t="str">
            <v>Locação de obra com aparelho topográfico.</v>
          </cell>
          <cell r="E32" t="str">
            <v>m</v>
          </cell>
          <cell r="F32">
            <v>6.75</v>
          </cell>
          <cell r="G32">
            <v>410</v>
          </cell>
        </row>
        <row r="33">
          <cell r="B33" t="str">
            <v>AD15150750</v>
          </cell>
          <cell r="C33">
            <v>28</v>
          </cell>
          <cell r="D33" t="str">
            <v>Veiculo motor 1.0 a gasolina sem motorista.</v>
          </cell>
          <cell r="E33" t="str">
            <v>mês</v>
          </cell>
          <cell r="F33">
            <v>1269.6600000000001</v>
          </cell>
          <cell r="G33">
            <v>8</v>
          </cell>
        </row>
        <row r="34">
          <cell r="B34" t="str">
            <v>AD20250050</v>
          </cell>
          <cell r="C34">
            <v>29</v>
          </cell>
          <cell r="D34" t="str">
            <v>Barragem de bloqueio, reaproveitamento 40 vezes.</v>
          </cell>
          <cell r="E34" t="str">
            <v>m</v>
          </cell>
          <cell r="F34">
            <v>0.98</v>
          </cell>
          <cell r="G34">
            <v>970</v>
          </cell>
        </row>
        <row r="35">
          <cell r="B35" t="str">
            <v>AD20250100</v>
          </cell>
          <cell r="C35">
            <v>30</v>
          </cell>
          <cell r="D35" t="str">
            <v>Barragem de bloqueio de obra, colocação e retirada.</v>
          </cell>
          <cell r="E35" t="str">
            <v>m</v>
          </cell>
          <cell r="F35">
            <v>3.26</v>
          </cell>
          <cell r="G35">
            <v>4200</v>
          </cell>
        </row>
        <row r="36">
          <cell r="B36" t="str">
            <v>AD20250200</v>
          </cell>
          <cell r="C36">
            <v>31</v>
          </cell>
          <cell r="D36" t="str">
            <v>Placa de sinalização para obra de via publica.</v>
          </cell>
          <cell r="E36" t="str">
            <v>un</v>
          </cell>
          <cell r="F36">
            <v>37.67</v>
          </cell>
          <cell r="G36">
            <v>43</v>
          </cell>
        </row>
        <row r="37">
          <cell r="B37" t="str">
            <v>AD20250250</v>
          </cell>
          <cell r="C37">
            <v>32</v>
          </cell>
          <cell r="D37" t="str">
            <v>Placa de sinalização para obra, colocação e retirada.</v>
          </cell>
          <cell r="E37" t="str">
            <v>un</v>
          </cell>
          <cell r="F37">
            <v>0.89</v>
          </cell>
          <cell r="G37">
            <v>173</v>
          </cell>
        </row>
        <row r="38">
          <cell r="B38" t="str">
            <v>AD20250300</v>
          </cell>
          <cell r="C38">
            <v>33</v>
          </cell>
          <cell r="D38" t="str">
            <v>Placa de identificação de obra publica.</v>
          </cell>
          <cell r="E38" t="str">
            <v>m2</v>
          </cell>
          <cell r="F38">
            <v>166.66</v>
          </cell>
          <cell r="G38">
            <v>22.4</v>
          </cell>
        </row>
        <row r="39">
          <cell r="B39" t="str">
            <v>AD25050050</v>
          </cell>
          <cell r="C39">
            <v>34</v>
          </cell>
          <cell r="D39" t="str">
            <v>Aluguel de balizador vaga-lume.</v>
          </cell>
          <cell r="E39" t="str">
            <v>mês</v>
          </cell>
          <cell r="F39">
            <v>86.83</v>
          </cell>
          <cell r="G39">
            <v>960</v>
          </cell>
        </row>
        <row r="40">
          <cell r="B40" t="str">
            <v xml:space="preserve">AD25050200/  </v>
          </cell>
          <cell r="C40">
            <v>35</v>
          </cell>
          <cell r="D40" t="str">
            <v>Aluguel de cavalete plástico universa.</v>
          </cell>
          <cell r="E40" t="str">
            <v>un.mês</v>
          </cell>
          <cell r="F40">
            <v>86.83</v>
          </cell>
          <cell r="G40">
            <v>600</v>
          </cell>
        </row>
        <row r="41">
          <cell r="B41" t="str">
            <v>AD25050250</v>
          </cell>
          <cell r="C41">
            <v>36</v>
          </cell>
          <cell r="D41" t="str">
            <v>Aluguel de cone canalizador empinhavel T-Topde.</v>
          </cell>
          <cell r="E41" t="str">
            <v>un.mês</v>
          </cell>
          <cell r="F41">
            <v>32.29</v>
          </cell>
          <cell r="G41">
            <v>600</v>
          </cell>
        </row>
        <row r="42">
          <cell r="B42" t="str">
            <v>AD35150050A</v>
          </cell>
          <cell r="C42">
            <v>37</v>
          </cell>
          <cell r="D42" t="str">
            <v>Controle tecnológico de obras em concreto armado.</v>
          </cell>
          <cell r="E42" t="str">
            <v>m3</v>
          </cell>
          <cell r="F42">
            <v>12.32</v>
          </cell>
          <cell r="G42">
            <v>382</v>
          </cell>
        </row>
        <row r="43">
          <cell r="B43" t="str">
            <v xml:space="preserve">SE25100100A  </v>
          </cell>
          <cell r="C43">
            <v>38</v>
          </cell>
          <cell r="D43" t="str">
            <v>Projeto executivo para urbanização/reurbanização.</v>
          </cell>
          <cell r="E43" t="str">
            <v>há</v>
          </cell>
          <cell r="F43">
            <v>34610.160000000003</v>
          </cell>
          <cell r="G43">
            <v>5.18</v>
          </cell>
        </row>
        <row r="44">
          <cell r="B44" t="str">
            <v>SE20100050</v>
          </cell>
          <cell r="C44">
            <v>39</v>
          </cell>
          <cell r="D44" t="str">
            <v>Lançamento de linha poligonal básica.</v>
          </cell>
          <cell r="E44" t="str">
            <v>Km</v>
          </cell>
          <cell r="F44">
            <v>159.44</v>
          </cell>
          <cell r="G44">
            <v>1</v>
          </cell>
        </row>
        <row r="45">
          <cell r="B45" t="str">
            <v>SE20102500A</v>
          </cell>
          <cell r="C45">
            <v>40</v>
          </cell>
          <cell r="D45" t="str">
            <v>Nivelamento de eixo de logradouro.</v>
          </cell>
          <cell r="E45" t="str">
            <v>Km</v>
          </cell>
          <cell r="F45">
            <v>74.489999999999995</v>
          </cell>
          <cell r="G45">
            <v>1</v>
          </cell>
        </row>
        <row r="46">
          <cell r="B46" t="str">
            <v>SE20150050</v>
          </cell>
          <cell r="C46">
            <v>41</v>
          </cell>
          <cell r="D46" t="str">
            <v>Levantamento fotográfico de aspecto de área urbana.</v>
          </cell>
          <cell r="E46" t="str">
            <v>un</v>
          </cell>
          <cell r="F46">
            <v>1.8</v>
          </cell>
          <cell r="G46">
            <v>259</v>
          </cell>
        </row>
        <row r="47">
          <cell r="B47" t="str">
            <v>SE20150250</v>
          </cell>
          <cell r="C47">
            <v>42</v>
          </cell>
          <cell r="D47" t="str">
            <v>Levantamento fotográfico aéreo vertical de área urbana.</v>
          </cell>
          <cell r="E47" t="str">
            <v>conj</v>
          </cell>
          <cell r="F47">
            <v>8267.76</v>
          </cell>
          <cell r="G47">
            <v>1</v>
          </cell>
        </row>
        <row r="48">
          <cell r="B48" t="str">
            <v>SE20101600</v>
          </cell>
          <cell r="C48">
            <v>43</v>
          </cell>
          <cell r="D48" t="str">
            <v>Levantamento cadastral das profundidades de tubos.</v>
          </cell>
          <cell r="E48" t="str">
            <v>un</v>
          </cell>
          <cell r="F48">
            <v>23.05</v>
          </cell>
          <cell r="G48">
            <v>137</v>
          </cell>
        </row>
        <row r="49">
          <cell r="B49" t="str">
            <v>SE30050100</v>
          </cell>
          <cell r="C49">
            <v>44</v>
          </cell>
          <cell r="D49" t="str">
            <v>Determinação da deformação com Viga Benkelmann.</v>
          </cell>
          <cell r="E49" t="str">
            <v>un</v>
          </cell>
          <cell r="F49">
            <v>53.9</v>
          </cell>
          <cell r="G49">
            <v>144</v>
          </cell>
        </row>
        <row r="50">
          <cell r="B50" t="str">
            <v>CE05100110</v>
          </cell>
          <cell r="C50">
            <v>45</v>
          </cell>
          <cell r="D50" t="str">
            <v>Consultor de serviços técnicos especializados.</v>
          </cell>
          <cell r="E50" t="str">
            <v>h</v>
          </cell>
          <cell r="F50">
            <v>89.23</v>
          </cell>
          <cell r="G50">
            <v>726</v>
          </cell>
        </row>
        <row r="51">
          <cell r="B51" t="str">
            <v>CO05050500</v>
          </cell>
          <cell r="C51">
            <v>46</v>
          </cell>
          <cell r="D51" t="str">
            <v>Plataforma ou passarela de Pinho.</v>
          </cell>
          <cell r="E51" t="str">
            <v>m2</v>
          </cell>
          <cell r="F51">
            <v>2.31</v>
          </cell>
          <cell r="G51">
            <v>187</v>
          </cell>
        </row>
        <row r="52">
          <cell r="B52" t="str">
            <v>CO05100050</v>
          </cell>
          <cell r="C52">
            <v>47</v>
          </cell>
          <cell r="D52" t="str">
            <v>Aluguel de andaime tubular sobre sapatas fixas.</v>
          </cell>
          <cell r="E52" t="str">
            <v>m2.mês</v>
          </cell>
          <cell r="F52">
            <v>2.2000000000000002</v>
          </cell>
          <cell r="G52">
            <v>2100</v>
          </cell>
        </row>
        <row r="53">
          <cell r="B53" t="str">
            <v>CO05150100</v>
          </cell>
          <cell r="C53">
            <v>48</v>
          </cell>
          <cell r="D53" t="str">
            <v>Montagem e desmontagem de andaime tubular.</v>
          </cell>
          <cell r="E53" t="str">
            <v>m2</v>
          </cell>
          <cell r="F53">
            <v>1.77</v>
          </cell>
          <cell r="G53">
            <v>350</v>
          </cell>
        </row>
        <row r="54">
          <cell r="B54" t="str">
            <v>CO05150300</v>
          </cell>
          <cell r="C54">
            <v>49</v>
          </cell>
          <cell r="D54" t="str">
            <v>Movimentação vertical ou horizontal de plataforma.</v>
          </cell>
          <cell r="E54" t="str">
            <v>m2</v>
          </cell>
          <cell r="F54">
            <v>0.14000000000000001</v>
          </cell>
          <cell r="G54">
            <v>350</v>
          </cell>
        </row>
        <row r="55">
          <cell r="B55" t="str">
            <v>MT05300100</v>
          </cell>
          <cell r="C55">
            <v>50</v>
          </cell>
          <cell r="D55" t="str">
            <v>Escavação manual em material de 1a categoria.</v>
          </cell>
          <cell r="E55" t="str">
            <v>m3</v>
          </cell>
          <cell r="F55">
            <v>12.4</v>
          </cell>
          <cell r="G55">
            <v>10700</v>
          </cell>
        </row>
        <row r="56">
          <cell r="B56" t="str">
            <v>MT10050050</v>
          </cell>
          <cell r="C56">
            <v>51</v>
          </cell>
          <cell r="D56" t="str">
            <v xml:space="preserve">Escavação mecânica, utilizando Retro-Escavadeira. </v>
          </cell>
          <cell r="E56" t="str">
            <v>m3</v>
          </cell>
          <cell r="F56">
            <v>2.77</v>
          </cell>
          <cell r="G56">
            <v>36800</v>
          </cell>
        </row>
        <row r="57">
          <cell r="B57" t="str">
            <v>MT10100050</v>
          </cell>
          <cell r="C57">
            <v>52</v>
          </cell>
          <cell r="D57" t="str">
            <v>Escavação mecânica, utilizando Escavadeira.</v>
          </cell>
          <cell r="E57" t="str">
            <v>m3</v>
          </cell>
          <cell r="F57">
            <v>0.96</v>
          </cell>
          <cell r="G57">
            <v>7300</v>
          </cell>
        </row>
        <row r="58">
          <cell r="B58" t="str">
            <v>MT15050250</v>
          </cell>
          <cell r="C58">
            <v>53</v>
          </cell>
          <cell r="D58" t="str">
            <v xml:space="preserve">Reaterro de vala com material de boa qualidade. </v>
          </cell>
          <cell r="E58" t="str">
            <v>m3</v>
          </cell>
          <cell r="F58">
            <v>9.3000000000000007</v>
          </cell>
          <cell r="G58">
            <v>13700</v>
          </cell>
        </row>
        <row r="59">
          <cell r="B59" t="str">
            <v>MT15050300</v>
          </cell>
          <cell r="C59">
            <v>54</v>
          </cell>
          <cell r="D59" t="str">
            <v>Reaterro de vala, com po-de-pedra.</v>
          </cell>
          <cell r="E59" t="str">
            <v>m3</v>
          </cell>
          <cell r="F59">
            <v>36.18</v>
          </cell>
          <cell r="G59">
            <v>19600</v>
          </cell>
        </row>
        <row r="60">
          <cell r="B60" t="str">
            <v>MT05250050</v>
          </cell>
          <cell r="C60">
            <v>55</v>
          </cell>
          <cell r="D60" t="str">
            <v>Desmonte manual de bloco de 3a categoria.</v>
          </cell>
          <cell r="E60" t="str">
            <v>m3</v>
          </cell>
          <cell r="F60">
            <v>32.14</v>
          </cell>
          <cell r="G60">
            <v>7050</v>
          </cell>
        </row>
        <row r="61">
          <cell r="B61" t="str">
            <v>MT05450050</v>
          </cell>
          <cell r="C61">
            <v>56</v>
          </cell>
          <cell r="D61" t="str">
            <v>Desmonte a fogo de bloco de material de 3a categoria.</v>
          </cell>
          <cell r="E61" t="str">
            <v>m3</v>
          </cell>
          <cell r="F61">
            <v>66.56</v>
          </cell>
          <cell r="G61">
            <v>8545</v>
          </cell>
        </row>
        <row r="62">
          <cell r="B62" t="str">
            <v>MT15150050</v>
          </cell>
          <cell r="C62">
            <v>57</v>
          </cell>
          <cell r="D62" t="str">
            <v>Preparo de solo ate 30cm de profundidade.</v>
          </cell>
          <cell r="E62" t="str">
            <v>m2</v>
          </cell>
          <cell r="F62">
            <v>5.46</v>
          </cell>
          <cell r="G62">
            <v>17842</v>
          </cell>
        </row>
        <row r="63">
          <cell r="B63" t="str">
            <v>MT20050050</v>
          </cell>
          <cell r="C63">
            <v>58</v>
          </cell>
          <cell r="D63" t="str">
            <v>Espalhamento de material de 1a categoria.</v>
          </cell>
          <cell r="E63" t="str">
            <v>m3</v>
          </cell>
          <cell r="F63">
            <v>0.24</v>
          </cell>
          <cell r="G63">
            <v>70776</v>
          </cell>
        </row>
        <row r="64">
          <cell r="B64" t="str">
            <v>TC05050350</v>
          </cell>
          <cell r="C64">
            <v>59</v>
          </cell>
          <cell r="D64" t="str">
            <v>Transporte de carga de qualquer natureza.</v>
          </cell>
          <cell r="E64" t="str">
            <v>t.Km</v>
          </cell>
          <cell r="F64">
            <v>0.39</v>
          </cell>
          <cell r="G64">
            <v>1880000</v>
          </cell>
        </row>
        <row r="65">
          <cell r="B65" t="str">
            <v>TC10050150</v>
          </cell>
          <cell r="C65">
            <v>60</v>
          </cell>
          <cell r="D65" t="str">
            <v>Carga manual e descarga mecânica.</v>
          </cell>
          <cell r="E65" t="str">
            <v>t</v>
          </cell>
          <cell r="F65">
            <v>7.38</v>
          </cell>
          <cell r="G65">
            <v>47000</v>
          </cell>
        </row>
        <row r="66">
          <cell r="B66" t="str">
            <v>EQ05050100A</v>
          </cell>
          <cell r="C66">
            <v>61</v>
          </cell>
          <cell r="D66" t="str">
            <v xml:space="preserve">Caminhão basculante. Custo horário produtivo.     </v>
          </cell>
          <cell r="E66" t="str">
            <v>h</v>
          </cell>
          <cell r="F66">
            <v>45.34</v>
          </cell>
          <cell r="G66">
            <v>2446</v>
          </cell>
        </row>
        <row r="67">
          <cell r="B67" t="str">
            <v>EQ05050103A</v>
          </cell>
          <cell r="C67">
            <v>62</v>
          </cell>
          <cell r="D67" t="str">
            <v>Caminhão basculante. Custo horário improdutivo.</v>
          </cell>
          <cell r="E67" t="str">
            <v>h</v>
          </cell>
          <cell r="F67">
            <v>25.39</v>
          </cell>
          <cell r="G67">
            <v>432</v>
          </cell>
        </row>
        <row r="68">
          <cell r="B68" t="str">
            <v>EQ05050300</v>
          </cell>
          <cell r="C68">
            <v>63</v>
          </cell>
          <cell r="D68" t="str">
            <v>Caminhão com Carroceria Fixa. Aluguel produtivo.</v>
          </cell>
          <cell r="E68" t="str">
            <v>h</v>
          </cell>
          <cell r="F68">
            <v>32.28</v>
          </cell>
          <cell r="G68">
            <v>1957</v>
          </cell>
        </row>
        <row r="69">
          <cell r="B69" t="str">
            <v>EQ05050306</v>
          </cell>
          <cell r="C69">
            <v>64</v>
          </cell>
          <cell r="D69" t="str">
            <v>Caminhão com Carroceria Fixa. Aluguel improdutivo.</v>
          </cell>
          <cell r="E69" t="str">
            <v>h</v>
          </cell>
          <cell r="F69">
            <v>8.5399999999999991</v>
          </cell>
          <cell r="G69">
            <v>346</v>
          </cell>
        </row>
        <row r="70">
          <cell r="B70" t="str">
            <v>EQ05050415</v>
          </cell>
          <cell r="C70">
            <v>65</v>
          </cell>
          <cell r="D70" t="str">
            <v xml:space="preserve">Caminhão Carroceria Fixa F-12000 Munck produtivo.               </v>
          </cell>
          <cell r="E70" t="str">
            <v>h</v>
          </cell>
          <cell r="F70">
            <v>53.72</v>
          </cell>
          <cell r="G70">
            <v>3453</v>
          </cell>
        </row>
        <row r="71">
          <cell r="B71" t="str">
            <v>EQ15050450</v>
          </cell>
          <cell r="C71">
            <v>66</v>
          </cell>
          <cell r="D71" t="str">
            <v xml:space="preserve">Pa-carregadeira(Carregador frontal). Custo produtivo.  </v>
          </cell>
          <cell r="E71" t="str">
            <v>h</v>
          </cell>
          <cell r="F71">
            <v>68.34</v>
          </cell>
          <cell r="G71">
            <v>1345</v>
          </cell>
        </row>
        <row r="72">
          <cell r="B72" t="str">
            <v>EQ15050453</v>
          </cell>
          <cell r="C72">
            <v>67</v>
          </cell>
          <cell r="D72" t="str">
            <v>Pa-carregadeira(Carregador Frontal).Custo improdutivo.</v>
          </cell>
          <cell r="E72" t="str">
            <v>h</v>
          </cell>
          <cell r="F72">
            <v>31.05</v>
          </cell>
          <cell r="G72">
            <v>237</v>
          </cell>
        </row>
        <row r="73">
          <cell r="B73" t="str">
            <v>EQ15050500</v>
          </cell>
          <cell r="C73">
            <v>68</v>
          </cell>
          <cell r="D73" t="str">
            <v xml:space="preserve">Retro-Escavadeira/carregadeira. Custo produtivo. </v>
          </cell>
          <cell r="E73" t="str">
            <v>h</v>
          </cell>
          <cell r="F73">
            <v>45.49</v>
          </cell>
          <cell r="G73">
            <v>1439</v>
          </cell>
        </row>
        <row r="74">
          <cell r="B74" t="str">
            <v>EQ30050200</v>
          </cell>
          <cell r="C74">
            <v>69</v>
          </cell>
          <cell r="D74" t="str">
            <v>Betoneira com capacidade de 580l, Aluguel produtivo.</v>
          </cell>
          <cell r="E74" t="str">
            <v>h</v>
          </cell>
          <cell r="F74">
            <v>4.71</v>
          </cell>
          <cell r="G74">
            <v>2041</v>
          </cell>
        </row>
        <row r="75">
          <cell r="B75" t="str">
            <v>EQ30050206</v>
          </cell>
          <cell r="C75">
            <v>70</v>
          </cell>
          <cell r="D75" t="str">
            <v>Betoneira com capacidade de 580l Aluguel improdutivo.</v>
          </cell>
          <cell r="E75" t="str">
            <v>h</v>
          </cell>
          <cell r="F75">
            <v>1.56</v>
          </cell>
          <cell r="G75">
            <v>216</v>
          </cell>
        </row>
        <row r="76">
          <cell r="B76" t="str">
            <v>EQ15050550</v>
          </cell>
          <cell r="C76">
            <v>71</v>
          </cell>
          <cell r="D76" t="str">
            <v xml:space="preserve">Rompedor Pneumático de 32,6Kg Aluguel produtivo. </v>
          </cell>
          <cell r="E76" t="str">
            <v>h</v>
          </cell>
          <cell r="F76">
            <v>1.05</v>
          </cell>
          <cell r="G76">
            <v>648</v>
          </cell>
        </row>
        <row r="77">
          <cell r="B77" t="str">
            <v>EQ15050556</v>
          </cell>
          <cell r="C77">
            <v>72</v>
          </cell>
          <cell r="D77" t="str">
            <v>Rompedor Pneumático de 32,6Kg Aluguel improdutivo.</v>
          </cell>
          <cell r="E77" t="str">
            <v>h</v>
          </cell>
          <cell r="F77">
            <v>0.7</v>
          </cell>
          <cell r="G77">
            <v>72</v>
          </cell>
        </row>
        <row r="78">
          <cell r="B78" t="str">
            <v xml:space="preserve"> EQ20050800</v>
          </cell>
          <cell r="C78">
            <v>73</v>
          </cell>
          <cell r="D78" t="str">
            <v xml:space="preserve">Vassoura Mecânica, rebocável, Aluguel produtivo.   </v>
          </cell>
          <cell r="E78" t="str">
            <v>h</v>
          </cell>
          <cell r="F78">
            <v>3.58</v>
          </cell>
          <cell r="G78">
            <v>1712</v>
          </cell>
        </row>
        <row r="79">
          <cell r="B79" t="str">
            <v>EQ20050806</v>
          </cell>
          <cell r="C79">
            <v>74</v>
          </cell>
          <cell r="D79" t="str">
            <v>Vassoura Mecânica, rebocável, Aluguel improdutivo.</v>
          </cell>
          <cell r="E79" t="str">
            <v>h</v>
          </cell>
          <cell r="F79">
            <v>1.43</v>
          </cell>
          <cell r="G79">
            <v>216</v>
          </cell>
        </row>
        <row r="80">
          <cell r="B80" t="str">
            <v>EQ35100200</v>
          </cell>
          <cell r="C80">
            <v>75</v>
          </cell>
          <cell r="D80" t="str">
            <v xml:space="preserve">Bomba Centrífuga Submersível. Aluguel produtivo.    </v>
          </cell>
          <cell r="E80" t="str">
            <v>h</v>
          </cell>
          <cell r="F80">
            <v>3.6</v>
          </cell>
          <cell r="G80">
            <v>8632</v>
          </cell>
        </row>
        <row r="81">
          <cell r="B81" t="str">
            <v>EQ35100203</v>
          </cell>
          <cell r="C81">
            <v>76</v>
          </cell>
          <cell r="D81" t="str">
            <v>Bomba Centrífuga Submersível. Aluguel improdutivo.</v>
          </cell>
          <cell r="E81" t="str">
            <v>h</v>
          </cell>
          <cell r="F81">
            <v>1.4</v>
          </cell>
          <cell r="G81">
            <v>863</v>
          </cell>
        </row>
        <row r="82">
          <cell r="B82" t="str">
            <v>EQ45050159</v>
          </cell>
          <cell r="C82">
            <v>77</v>
          </cell>
          <cell r="D82" t="str">
            <v>Compressor de ar. Aluguel improdutivo.</v>
          </cell>
          <cell r="E82" t="str">
            <v>h</v>
          </cell>
          <cell r="F82">
            <v>3.64</v>
          </cell>
          <cell r="G82">
            <v>72</v>
          </cell>
        </row>
        <row r="83">
          <cell r="B83" t="str">
            <v>EQ45150100</v>
          </cell>
          <cell r="C83">
            <v>78</v>
          </cell>
          <cell r="D83" t="str">
            <v>Retificador de solda elétrica de 430A.</v>
          </cell>
          <cell r="E83" t="str">
            <v>h</v>
          </cell>
          <cell r="F83">
            <v>7.16</v>
          </cell>
          <cell r="G83">
            <v>1007</v>
          </cell>
        </row>
        <row r="84">
          <cell r="B84" t="str">
            <v>EQ40050150A</v>
          </cell>
          <cell r="C84">
            <v>79</v>
          </cell>
          <cell r="D84" t="str">
            <v>Equipamento de jato d'água (Sewer-Jet ou similar).</v>
          </cell>
          <cell r="E84" t="str">
            <v>h</v>
          </cell>
          <cell r="F84">
            <v>79.2</v>
          </cell>
          <cell r="G84">
            <v>1079</v>
          </cell>
        </row>
        <row r="85">
          <cell r="B85" t="str">
            <v>EQ40050153A</v>
          </cell>
          <cell r="C85">
            <v>80</v>
          </cell>
          <cell r="D85" t="str">
            <v>Equipamento de alta pressão  (Vac-All ou similar).</v>
          </cell>
          <cell r="E85" t="str">
            <v>h</v>
          </cell>
          <cell r="F85">
            <v>104.07</v>
          </cell>
          <cell r="G85">
            <v>1942</v>
          </cell>
        </row>
        <row r="86">
          <cell r="B86" t="str">
            <v>SC05050050</v>
          </cell>
          <cell r="C86">
            <v>81</v>
          </cell>
          <cell r="D86" t="str">
            <v>Arrancamento de aparelhos de iluminação.</v>
          </cell>
          <cell r="E86" t="str">
            <v>un</v>
          </cell>
          <cell r="F86">
            <v>1.67</v>
          </cell>
          <cell r="G86">
            <v>65</v>
          </cell>
        </row>
        <row r="87">
          <cell r="B87" t="str">
            <v>SC05050200</v>
          </cell>
          <cell r="C87">
            <v>82</v>
          </cell>
          <cell r="D87" t="str">
            <v>Arrancamento de grades, gradis, alambrados, cercas.</v>
          </cell>
          <cell r="E87" t="str">
            <v>m2</v>
          </cell>
          <cell r="F87">
            <v>4.43</v>
          </cell>
          <cell r="G87">
            <v>144</v>
          </cell>
        </row>
        <row r="88">
          <cell r="B88" t="str">
            <v>SC05050250</v>
          </cell>
          <cell r="C88">
            <v>83</v>
          </cell>
          <cell r="D88" t="str">
            <v>Arrancamento de meios-fios, de granito ou concreto.</v>
          </cell>
          <cell r="E88" t="str">
            <v>m</v>
          </cell>
          <cell r="F88">
            <v>4.87</v>
          </cell>
          <cell r="G88">
            <v>3739</v>
          </cell>
        </row>
        <row r="89">
          <cell r="B89" t="str">
            <v>SC05050300</v>
          </cell>
          <cell r="C89">
            <v>84</v>
          </cell>
          <cell r="D89" t="str">
            <v>Arrancamento de paralelepípedos.</v>
          </cell>
          <cell r="E89" t="str">
            <v>m2</v>
          </cell>
          <cell r="F89">
            <v>2.21</v>
          </cell>
          <cell r="G89">
            <v>860</v>
          </cell>
        </row>
        <row r="90">
          <cell r="B90" t="str">
            <v>SC05050500</v>
          </cell>
          <cell r="C90">
            <v>85</v>
          </cell>
          <cell r="D90" t="str">
            <v>Arrancamento tubos concreto manilhas ø 0,40 a 0,60m.</v>
          </cell>
          <cell r="E90" t="str">
            <v>m</v>
          </cell>
          <cell r="F90">
            <v>3.99</v>
          </cell>
          <cell r="G90">
            <v>328</v>
          </cell>
        </row>
        <row r="91">
          <cell r="B91" t="str">
            <v>SC05050601</v>
          </cell>
          <cell r="C91">
            <v>86</v>
          </cell>
          <cell r="D91" t="str">
            <v>Demolição manual de alvenaria de pedra argamassada.</v>
          </cell>
          <cell r="E91" t="str">
            <v>m3</v>
          </cell>
          <cell r="F91">
            <v>30.27</v>
          </cell>
          <cell r="G91">
            <v>324</v>
          </cell>
        </row>
        <row r="92">
          <cell r="B92" t="str">
            <v>SC05050750</v>
          </cell>
          <cell r="C92">
            <v>87</v>
          </cell>
          <cell r="D92" t="str">
            <v>Demolição manual de alvenaria de tijolos maciços.</v>
          </cell>
          <cell r="E92" t="str">
            <v>m3</v>
          </cell>
          <cell r="F92">
            <v>52.99</v>
          </cell>
          <cell r="G92">
            <v>130</v>
          </cell>
        </row>
        <row r="93">
          <cell r="B93" t="str">
            <v>SC05050850</v>
          </cell>
          <cell r="C93">
            <v>88</v>
          </cell>
          <cell r="D93" t="str">
            <v>Demolição manual de concreto simples.</v>
          </cell>
          <cell r="E93" t="str">
            <v>m3</v>
          </cell>
          <cell r="F93">
            <v>60.55</v>
          </cell>
          <cell r="G93">
            <v>1904</v>
          </cell>
        </row>
        <row r="94">
          <cell r="B94" t="str">
            <v>SC05050950</v>
          </cell>
          <cell r="C94">
            <v>89</v>
          </cell>
          <cell r="D94" t="str">
            <v>Demolição manual de concreto armado.</v>
          </cell>
          <cell r="E94" t="str">
            <v>m3</v>
          </cell>
          <cell r="F94">
            <v>85.78</v>
          </cell>
          <cell r="G94">
            <v>140</v>
          </cell>
        </row>
        <row r="95">
          <cell r="B95" t="str">
            <v>SC05051400</v>
          </cell>
          <cell r="C95">
            <v>90</v>
          </cell>
          <cell r="D95" t="str">
            <v>Demolição de revestimento em argamassa.</v>
          </cell>
          <cell r="E95" t="str">
            <v>m2</v>
          </cell>
          <cell r="F95">
            <v>2.21</v>
          </cell>
          <cell r="G95">
            <v>144</v>
          </cell>
        </row>
        <row r="96">
          <cell r="B96" t="str">
            <v>SC05051450</v>
          </cell>
          <cell r="C96">
            <v>91</v>
          </cell>
          <cell r="D96" t="str">
            <v>Demolição de revestimento em azulejos, cerâmicas.</v>
          </cell>
          <cell r="E96" t="str">
            <v>m2</v>
          </cell>
          <cell r="F96">
            <v>5.31</v>
          </cell>
          <cell r="G96">
            <v>130</v>
          </cell>
        </row>
        <row r="97">
          <cell r="B97" t="str">
            <v>SC05052150</v>
          </cell>
          <cell r="C97">
            <v>92</v>
          </cell>
          <cell r="D97" t="str">
            <v>Remoção de cobertura de telha francesa.</v>
          </cell>
          <cell r="E97" t="str">
            <v>m2</v>
          </cell>
          <cell r="F97">
            <v>8.26</v>
          </cell>
          <cell r="G97">
            <v>260</v>
          </cell>
        </row>
        <row r="98">
          <cell r="B98" t="str">
            <v>SC05052450</v>
          </cell>
          <cell r="C98">
            <v>93</v>
          </cell>
          <cell r="D98" t="str">
            <v>Remoção de cobertura de telha de fibro-cimento.</v>
          </cell>
          <cell r="E98" t="str">
            <v>m2</v>
          </cell>
          <cell r="F98">
            <v>3.87</v>
          </cell>
          <cell r="G98">
            <v>460</v>
          </cell>
        </row>
        <row r="99">
          <cell r="B99" t="str">
            <v>SC05052900</v>
          </cell>
          <cell r="C99">
            <v>94</v>
          </cell>
          <cell r="D99" t="str">
            <v xml:space="preserve">Remoção manual de passeio de pedra portuguesa. </v>
          </cell>
          <cell r="E99" t="str">
            <v>m2</v>
          </cell>
          <cell r="F99">
            <v>2.44</v>
          </cell>
          <cell r="G99">
            <v>2900</v>
          </cell>
        </row>
        <row r="100">
          <cell r="B100" t="str">
            <v>SC05053250</v>
          </cell>
          <cell r="C100">
            <v>95</v>
          </cell>
          <cell r="D100" t="str">
            <v>Remoção de tubulação ferro fundido ø50mm a 300mm.</v>
          </cell>
          <cell r="E100" t="str">
            <v>m</v>
          </cell>
          <cell r="F100">
            <v>11.88</v>
          </cell>
          <cell r="G100">
            <v>290</v>
          </cell>
        </row>
        <row r="101">
          <cell r="B101" t="str">
            <v>SC05100150</v>
          </cell>
          <cell r="C101">
            <v>96</v>
          </cell>
          <cell r="D101" t="str">
            <v>Demolição, com equipamento, concreto simples.</v>
          </cell>
          <cell r="E101" t="str">
            <v>m3</v>
          </cell>
          <cell r="F101">
            <v>43.52</v>
          </cell>
          <cell r="G101">
            <v>2160</v>
          </cell>
        </row>
        <row r="102">
          <cell r="B102" t="str">
            <v>SC05100300</v>
          </cell>
          <cell r="C102">
            <v>97</v>
          </cell>
          <cell r="D102" t="str">
            <v>Demolição, com equipamento concreto armado.</v>
          </cell>
          <cell r="E102" t="str">
            <v>m3</v>
          </cell>
          <cell r="F102">
            <v>73.98</v>
          </cell>
          <cell r="G102">
            <v>3400</v>
          </cell>
        </row>
        <row r="103">
          <cell r="B103" t="str">
            <v>SC05100500</v>
          </cell>
          <cell r="C103">
            <v>98</v>
          </cell>
          <cell r="D103" t="str">
            <v>Demolição com equip. concreto asfáltico 10cm.</v>
          </cell>
          <cell r="E103" t="str">
            <v>m2</v>
          </cell>
          <cell r="F103">
            <v>8.98</v>
          </cell>
          <cell r="G103">
            <v>20100</v>
          </cell>
        </row>
        <row r="104">
          <cell r="B104" t="str">
            <v>SC10050250</v>
          </cell>
          <cell r="C104">
            <v>99</v>
          </cell>
          <cell r="D104" t="str">
            <v xml:space="preserve">Bombeiro hidráulico (inclusive encargos sociais).   </v>
          </cell>
          <cell r="E104" t="str">
            <v>h</v>
          </cell>
          <cell r="F104">
            <v>6.48</v>
          </cell>
          <cell r="G104">
            <v>2960</v>
          </cell>
        </row>
        <row r="105">
          <cell r="B105" t="str">
            <v>SC10050300</v>
          </cell>
          <cell r="C105">
            <v>100</v>
          </cell>
          <cell r="D105" t="str">
            <v xml:space="preserve">Calceteiro (inclusive encargos sociais).   </v>
          </cell>
          <cell r="E105" t="str">
            <v>h</v>
          </cell>
          <cell r="F105">
            <v>5.99</v>
          </cell>
          <cell r="G105">
            <v>1480</v>
          </cell>
        </row>
        <row r="106">
          <cell r="B106" t="str">
            <v>SC10050350</v>
          </cell>
          <cell r="C106">
            <v>101</v>
          </cell>
          <cell r="D106" t="str">
            <v>Carpinteiro de forma (inclusive encargos sociais).</v>
          </cell>
          <cell r="E106" t="str">
            <v>h</v>
          </cell>
          <cell r="F106">
            <v>5.99</v>
          </cell>
          <cell r="G106">
            <v>1480</v>
          </cell>
        </row>
        <row r="107">
          <cell r="B107" t="str">
            <v>SC10050450</v>
          </cell>
          <cell r="C107">
            <v>102</v>
          </cell>
          <cell r="D107" t="str">
            <v xml:space="preserve">Eletricista (inclusive encargos sociais). </v>
          </cell>
          <cell r="E107" t="str">
            <v>h</v>
          </cell>
          <cell r="F107">
            <v>6.48</v>
          </cell>
          <cell r="G107">
            <v>2960</v>
          </cell>
        </row>
        <row r="108">
          <cell r="B108" t="str">
            <v>SC10050900</v>
          </cell>
          <cell r="C108">
            <v>103</v>
          </cell>
          <cell r="D108" t="str">
            <v xml:space="preserve">Marteleteiro (inclusive encargos sociais). </v>
          </cell>
          <cell r="E108" t="str">
            <v>h</v>
          </cell>
          <cell r="F108">
            <v>5.99</v>
          </cell>
          <cell r="G108">
            <v>2960</v>
          </cell>
        </row>
        <row r="109">
          <cell r="B109" t="str">
            <v>SC10051100</v>
          </cell>
          <cell r="C109">
            <v>104</v>
          </cell>
          <cell r="D109" t="str">
            <v>Operador de máquinas.(inclusive encargos sociais).</v>
          </cell>
          <cell r="E109" t="str">
            <v>h</v>
          </cell>
          <cell r="F109">
            <v>6.48</v>
          </cell>
          <cell r="G109">
            <v>1480</v>
          </cell>
        </row>
        <row r="110">
          <cell r="B110" t="str">
            <v>SC10051200</v>
          </cell>
          <cell r="C110">
            <v>105</v>
          </cell>
          <cell r="D110" t="str">
            <v xml:space="preserve">Pedreiro (inclusive encargos sociais).   </v>
          </cell>
          <cell r="E110" t="str">
            <v>h</v>
          </cell>
          <cell r="F110">
            <v>5.99</v>
          </cell>
          <cell r="G110">
            <v>2960</v>
          </cell>
        </row>
        <row r="111">
          <cell r="B111" t="str">
            <v>SC10051450</v>
          </cell>
          <cell r="C111">
            <v>106</v>
          </cell>
          <cell r="D111" t="str">
            <v>Servente (inclusive encargos sociais).</v>
          </cell>
          <cell r="E111" t="str">
            <v>h</v>
          </cell>
          <cell r="F111">
            <v>4.3</v>
          </cell>
          <cell r="G111">
            <v>5920</v>
          </cell>
        </row>
        <row r="112">
          <cell r="B112" t="str">
            <v>SC10051500</v>
          </cell>
          <cell r="C112">
            <v>107</v>
          </cell>
          <cell r="D112" t="str">
            <v>Soldador em construção civil (inclusive encargos).</v>
          </cell>
          <cell r="E112" t="str">
            <v>h</v>
          </cell>
          <cell r="F112">
            <v>6.23</v>
          </cell>
          <cell r="G112">
            <v>1480</v>
          </cell>
        </row>
        <row r="113">
          <cell r="B113" t="str">
            <v>SC10100050</v>
          </cell>
          <cell r="C113">
            <v>108</v>
          </cell>
          <cell r="D113" t="str">
            <v xml:space="preserve">Operador de tráfego(inclusive encargos sociais). </v>
          </cell>
          <cell r="E113" t="str">
            <v>h</v>
          </cell>
          <cell r="F113">
            <v>7.08</v>
          </cell>
          <cell r="G113">
            <v>2960</v>
          </cell>
        </row>
        <row r="114">
          <cell r="B114" t="str">
            <v>SC05100050</v>
          </cell>
          <cell r="C114">
            <v>109</v>
          </cell>
          <cell r="D114" t="str">
            <v>Arrancamento de tampão de ferro fundido.</v>
          </cell>
          <cell r="E114" t="str">
            <v>un</v>
          </cell>
          <cell r="F114">
            <v>15.18</v>
          </cell>
          <cell r="G114">
            <v>22</v>
          </cell>
        </row>
        <row r="115">
          <cell r="B115" t="str">
            <v>SC15050100</v>
          </cell>
          <cell r="C115">
            <v>110</v>
          </cell>
          <cell r="D115" t="str">
            <v>Aditivo de reciclagem para mistura asfáltica a quente.</v>
          </cell>
          <cell r="E115" t="str">
            <v>t</v>
          </cell>
          <cell r="F115">
            <v>2857.32</v>
          </cell>
          <cell r="G115">
            <v>15</v>
          </cell>
        </row>
        <row r="116">
          <cell r="B116" t="str">
            <v>SC15050150</v>
          </cell>
          <cell r="C116">
            <v>111</v>
          </cell>
          <cell r="D116" t="str">
            <v>Areia grossa lavada. Fornecimento.</v>
          </cell>
          <cell r="E116" t="str">
            <v>m3</v>
          </cell>
          <cell r="F116">
            <v>21</v>
          </cell>
          <cell r="G116">
            <v>2000</v>
          </cell>
        </row>
        <row r="117">
          <cell r="B117" t="str">
            <v>SC15050200</v>
          </cell>
          <cell r="C117">
            <v>112</v>
          </cell>
          <cell r="D117" t="str">
            <v>Asfalto diluído tipo cura rápida CR-250</v>
          </cell>
          <cell r="E117" t="str">
            <v>t</v>
          </cell>
          <cell r="F117">
            <v>1468.02</v>
          </cell>
          <cell r="G117">
            <v>7</v>
          </cell>
        </row>
        <row r="118">
          <cell r="B118" t="str">
            <v>SC15050550</v>
          </cell>
          <cell r="C118">
            <v>113</v>
          </cell>
          <cell r="D118" t="str">
            <v xml:space="preserve">Saibro, inclusive transporte ate 20Km.Fornecimento. </v>
          </cell>
          <cell r="E118" t="str">
            <v>m3</v>
          </cell>
          <cell r="F118">
            <v>20.63</v>
          </cell>
          <cell r="G118">
            <v>184</v>
          </cell>
        </row>
        <row r="119">
          <cell r="B119" t="str">
            <v>SC15100050</v>
          </cell>
          <cell r="C119">
            <v>114</v>
          </cell>
          <cell r="D119" t="str">
            <v>Chapa de aço de 3/4"para passagem de veículos.</v>
          </cell>
          <cell r="E119" t="str">
            <v>m2</v>
          </cell>
          <cell r="F119">
            <v>17.100000000000001</v>
          </cell>
          <cell r="G119">
            <v>360</v>
          </cell>
        </row>
        <row r="120">
          <cell r="B120" t="str">
            <v>SC35050050A</v>
          </cell>
          <cell r="C120">
            <v>115</v>
          </cell>
          <cell r="D120" t="str">
            <v>Levantamento ou rebaixamento de tampão na rua.</v>
          </cell>
          <cell r="E120" t="str">
            <v>un</v>
          </cell>
          <cell r="F120">
            <v>86.15</v>
          </cell>
          <cell r="G120">
            <v>169</v>
          </cell>
        </row>
        <row r="121">
          <cell r="B121" t="str">
            <v>SC45050150</v>
          </cell>
          <cell r="C121">
            <v>116</v>
          </cell>
          <cell r="D121" t="str">
            <v>Toten informativo nas dimensões de (0,50x1,50)m.</v>
          </cell>
          <cell r="E121" t="str">
            <v>un</v>
          </cell>
          <cell r="F121">
            <v>2490</v>
          </cell>
          <cell r="G121">
            <v>29</v>
          </cell>
        </row>
        <row r="122">
          <cell r="B122" t="str">
            <v>SC45100200</v>
          </cell>
          <cell r="C122">
            <v>117</v>
          </cell>
          <cell r="D122" t="str">
            <v>Placa de inauguração em bronze.</v>
          </cell>
          <cell r="E122" t="str">
            <v>un</v>
          </cell>
          <cell r="F122">
            <v>1003.36</v>
          </cell>
          <cell r="G122">
            <v>1</v>
          </cell>
        </row>
        <row r="123">
          <cell r="B123" t="str">
            <v>FD05400100</v>
          </cell>
          <cell r="C123">
            <v>118</v>
          </cell>
          <cell r="D123" t="str">
            <v>Arrasamento de estaca concreto armado, ø40 a 50cm.</v>
          </cell>
          <cell r="E123" t="str">
            <v>un</v>
          </cell>
          <cell r="F123">
            <v>103.03</v>
          </cell>
          <cell r="G123">
            <v>23</v>
          </cell>
        </row>
        <row r="124">
          <cell r="B124" t="str">
            <v>FD05500050</v>
          </cell>
          <cell r="C124">
            <v>119</v>
          </cell>
          <cell r="D124" t="str">
            <v>Estaca raiz com diâmetro de 12", perfurada em solo.</v>
          </cell>
          <cell r="E124" t="str">
            <v>m</v>
          </cell>
          <cell r="F124">
            <v>248.49</v>
          </cell>
          <cell r="G124">
            <v>260</v>
          </cell>
        </row>
        <row r="125">
          <cell r="B125" t="str">
            <v>FD05650150</v>
          </cell>
          <cell r="C125">
            <v>120</v>
          </cell>
          <cell r="D125" t="str">
            <v>Estaca raiz com diâmetro de 10", perfurada em solo.</v>
          </cell>
          <cell r="E125" t="str">
            <v>m</v>
          </cell>
          <cell r="F125">
            <v>130</v>
          </cell>
          <cell r="G125">
            <v>86</v>
          </cell>
        </row>
        <row r="126">
          <cell r="B126" t="str">
            <v>FD10050100</v>
          </cell>
          <cell r="C126">
            <v>121</v>
          </cell>
          <cell r="D126" t="str">
            <v>Ensecadeira de estacas-prancha de aço, tipo Armco.</v>
          </cell>
          <cell r="E126" t="str">
            <v>m2</v>
          </cell>
          <cell r="F126">
            <v>127.53</v>
          </cell>
          <cell r="G126">
            <v>4200</v>
          </cell>
        </row>
        <row r="127">
          <cell r="B127" t="str">
            <v>FD10100050</v>
          </cell>
          <cell r="C127">
            <v>122</v>
          </cell>
          <cell r="D127" t="str">
            <v>Ensecadeira de estacas-prancha em Maçaranduba.</v>
          </cell>
          <cell r="E127" t="str">
            <v>m2</v>
          </cell>
          <cell r="F127">
            <v>70.5</v>
          </cell>
          <cell r="G127">
            <v>2395</v>
          </cell>
        </row>
        <row r="128">
          <cell r="B128" t="str">
            <v>ET15100100</v>
          </cell>
          <cell r="C128">
            <v>123</v>
          </cell>
          <cell r="D128" t="str">
            <v>Formas de madeira peças de concreto armado.</v>
          </cell>
          <cell r="E128" t="str">
            <v>m2</v>
          </cell>
          <cell r="F128">
            <v>25.9</v>
          </cell>
          <cell r="G128">
            <v>2986</v>
          </cell>
        </row>
        <row r="129">
          <cell r="B129" t="str">
            <v>ET15100200</v>
          </cell>
          <cell r="C129">
            <v>124</v>
          </cell>
          <cell r="D129" t="str">
            <v>Formas de madeira.</v>
          </cell>
          <cell r="E129" t="str">
            <v>m2</v>
          </cell>
          <cell r="F129">
            <v>34.86</v>
          </cell>
          <cell r="G129">
            <v>4352</v>
          </cell>
        </row>
        <row r="130">
          <cell r="B130" t="str">
            <v>ET15100250</v>
          </cell>
          <cell r="C130">
            <v>125</v>
          </cell>
          <cell r="D130" t="str">
            <v>Formas de madeira.</v>
          </cell>
          <cell r="E130" t="str">
            <v>m2</v>
          </cell>
          <cell r="F130">
            <v>29.62</v>
          </cell>
          <cell r="G130">
            <v>4406</v>
          </cell>
        </row>
        <row r="131">
          <cell r="B131" t="str">
            <v>ET20300050</v>
          </cell>
          <cell r="C131">
            <v>126</v>
          </cell>
          <cell r="D131" t="str">
            <v>Escoramento de formas.</v>
          </cell>
          <cell r="E131" t="str">
            <v>m2</v>
          </cell>
          <cell r="F131">
            <v>11.18</v>
          </cell>
          <cell r="G131">
            <v>3090</v>
          </cell>
        </row>
        <row r="132">
          <cell r="B132" t="str">
            <v>ET10050100</v>
          </cell>
          <cell r="C132">
            <v>127</v>
          </cell>
          <cell r="D132" t="str">
            <v>Aço CA-50 diâmetro de 6,3mm.</v>
          </cell>
          <cell r="E132" t="str">
            <v>kg</v>
          </cell>
          <cell r="F132">
            <v>2.64</v>
          </cell>
          <cell r="G132">
            <v>4750</v>
          </cell>
        </row>
        <row r="133">
          <cell r="B133" t="str">
            <v>ET10050103</v>
          </cell>
          <cell r="C133">
            <v>128</v>
          </cell>
          <cell r="D133" t="str">
            <v>Aço CA-50 diâmetro de 8mm.</v>
          </cell>
          <cell r="E133" t="str">
            <v>kg</v>
          </cell>
          <cell r="F133">
            <v>2.46</v>
          </cell>
          <cell r="G133">
            <v>1250</v>
          </cell>
        </row>
        <row r="134">
          <cell r="B134" t="str">
            <v>ET10050106</v>
          </cell>
          <cell r="C134">
            <v>129</v>
          </cell>
          <cell r="D134" t="str">
            <v>Aço CA-50 diâmetro de 10mm.</v>
          </cell>
          <cell r="E134" t="str">
            <v>kg</v>
          </cell>
          <cell r="F134">
            <v>2.2000000000000002</v>
          </cell>
          <cell r="G134">
            <v>7950</v>
          </cell>
        </row>
        <row r="135">
          <cell r="B135" t="str">
            <v>ET10050109</v>
          </cell>
          <cell r="C135">
            <v>130</v>
          </cell>
          <cell r="D135" t="str">
            <v>Aço CA-50 diâmetro de 12,5mm.</v>
          </cell>
          <cell r="E135" t="str">
            <v>kg</v>
          </cell>
          <cell r="F135">
            <v>2.1800000000000002</v>
          </cell>
          <cell r="G135">
            <v>5400</v>
          </cell>
        </row>
        <row r="136">
          <cell r="B136" t="str">
            <v>ET10050112</v>
          </cell>
          <cell r="C136">
            <v>131</v>
          </cell>
          <cell r="D136" t="str">
            <v>Aço CA-50 diâmetro de 16mm.</v>
          </cell>
          <cell r="E136" t="str">
            <v>kg</v>
          </cell>
          <cell r="F136">
            <v>2.1800000000000002</v>
          </cell>
          <cell r="G136">
            <v>2700</v>
          </cell>
        </row>
        <row r="137">
          <cell r="B137" t="str">
            <v>ET10050118</v>
          </cell>
          <cell r="C137">
            <v>132</v>
          </cell>
          <cell r="D137" t="str">
            <v>Aço CA-50 diâmetro de 25mm.</v>
          </cell>
          <cell r="E137" t="str">
            <v>kg</v>
          </cell>
          <cell r="F137">
            <v>2.19</v>
          </cell>
          <cell r="G137">
            <v>1400</v>
          </cell>
        </row>
        <row r="138">
          <cell r="B138" t="str">
            <v>ET10100056</v>
          </cell>
          <cell r="C138">
            <v>133</v>
          </cell>
          <cell r="D138" t="str">
            <v>Corte, dobragem, montagem aço CA-50 ø 6,3mm.</v>
          </cell>
          <cell r="E138" t="str">
            <v>kg</v>
          </cell>
          <cell r="F138">
            <v>1.28</v>
          </cell>
          <cell r="G138">
            <v>4750</v>
          </cell>
        </row>
        <row r="139">
          <cell r="B139" t="str">
            <v>ET10100062</v>
          </cell>
          <cell r="C139">
            <v>134</v>
          </cell>
          <cell r="D139" t="str">
            <v>Corte, dobragem, montagem aço CA-50 ø 12,5mm.</v>
          </cell>
          <cell r="E139" t="str">
            <v>kg</v>
          </cell>
          <cell r="F139">
            <v>0.96</v>
          </cell>
          <cell r="G139">
            <v>9450</v>
          </cell>
        </row>
        <row r="140">
          <cell r="B140" t="str">
            <v>ET10100065</v>
          </cell>
          <cell r="C140">
            <v>135</v>
          </cell>
          <cell r="D140" t="str">
            <v>Corte, dobragem, montagem aço CA-50 ø 6,3 a 12,5mm.</v>
          </cell>
          <cell r="E140" t="str">
            <v>kg</v>
          </cell>
          <cell r="F140">
            <v>1.1100000000000001</v>
          </cell>
          <cell r="G140">
            <v>13950</v>
          </cell>
        </row>
        <row r="141">
          <cell r="B141" t="str">
            <v>ET05250653</v>
          </cell>
          <cell r="C141">
            <v>136</v>
          </cell>
          <cell r="D141" t="str">
            <v>Lançamento de concreto.</v>
          </cell>
          <cell r="E141" t="str">
            <v>m3</v>
          </cell>
          <cell r="F141">
            <v>22.57</v>
          </cell>
          <cell r="G141">
            <v>187</v>
          </cell>
        </row>
        <row r="142">
          <cell r="B142" t="str">
            <v>ET45100071</v>
          </cell>
          <cell r="C142">
            <v>137</v>
          </cell>
          <cell r="D142" t="str">
            <v>Concreto bombeado usinado fck=30MPa.</v>
          </cell>
          <cell r="E142" t="str">
            <v>m3</v>
          </cell>
          <cell r="F142">
            <v>297.16000000000003</v>
          </cell>
          <cell r="G142">
            <v>195</v>
          </cell>
        </row>
        <row r="143">
          <cell r="B143" t="str">
            <v>ET60050059</v>
          </cell>
          <cell r="C143">
            <v>138</v>
          </cell>
          <cell r="D143" t="str">
            <v>Concreto usinado de 18MPa.</v>
          </cell>
          <cell r="E143" t="str">
            <v>m3</v>
          </cell>
          <cell r="F143">
            <v>185.77</v>
          </cell>
          <cell r="G143">
            <v>187</v>
          </cell>
        </row>
        <row r="144">
          <cell r="B144" t="str">
            <v>ET25050300</v>
          </cell>
          <cell r="C144">
            <v>139</v>
          </cell>
          <cell r="D144" t="str">
            <v>Fornecimento e montagem de estruturas metálicas.</v>
          </cell>
          <cell r="E144" t="str">
            <v>t</v>
          </cell>
          <cell r="F144">
            <v>7186.39</v>
          </cell>
          <cell r="G144">
            <v>36</v>
          </cell>
        </row>
        <row r="145">
          <cell r="B145" t="str">
            <v>ET25050450</v>
          </cell>
          <cell r="C145">
            <v>140</v>
          </cell>
          <cell r="D145" t="str">
            <v>Peças em chapa de aço 3/8", galvanizadas.</v>
          </cell>
          <cell r="E145" t="str">
            <v>Kg</v>
          </cell>
          <cell r="F145">
            <v>3.99</v>
          </cell>
          <cell r="G145">
            <v>2166</v>
          </cell>
        </row>
        <row r="146">
          <cell r="B146" t="str">
            <v>ET25050453</v>
          </cell>
          <cell r="C146">
            <v>141</v>
          </cell>
          <cell r="D146" t="str">
            <v>Peças em chapa de aço 3/8", galvanizadas.</v>
          </cell>
          <cell r="E146" t="str">
            <v>Kg</v>
          </cell>
          <cell r="F146">
            <v>4.26</v>
          </cell>
          <cell r="G146">
            <v>2078</v>
          </cell>
        </row>
        <row r="147">
          <cell r="B147" t="str">
            <v>ET25050456</v>
          </cell>
          <cell r="C147">
            <v>142</v>
          </cell>
          <cell r="D147" t="str">
            <v>Peças em chapa de aço 3/8", galvanizadas.</v>
          </cell>
          <cell r="E147" t="str">
            <v>Kg</v>
          </cell>
          <cell r="F147">
            <v>4.16</v>
          </cell>
          <cell r="G147">
            <v>1820</v>
          </cell>
        </row>
        <row r="148">
          <cell r="B148" t="str">
            <v>ET50050250</v>
          </cell>
          <cell r="C148">
            <v>143</v>
          </cell>
          <cell r="D148" t="str">
            <v>Muro de contenção em solo reforçado.</v>
          </cell>
          <cell r="E148" t="str">
            <v>m2</v>
          </cell>
          <cell r="F148">
            <v>145.63</v>
          </cell>
          <cell r="G148">
            <v>144</v>
          </cell>
        </row>
        <row r="149">
          <cell r="B149" t="str">
            <v>ET55100100</v>
          </cell>
          <cell r="C149">
            <v>144</v>
          </cell>
          <cell r="D149" t="str">
            <v>Canal pré-fabricado, em concreto armado seção U.</v>
          </cell>
          <cell r="E149" t="str">
            <v>m2</v>
          </cell>
          <cell r="F149">
            <v>384.26</v>
          </cell>
          <cell r="G149">
            <v>86</v>
          </cell>
        </row>
        <row r="150">
          <cell r="B150" t="str">
            <v>ET55100150</v>
          </cell>
          <cell r="C150">
            <v>145</v>
          </cell>
          <cell r="D150" t="str">
            <v>Cobertura de canal pré-fabricado em concreto armado.</v>
          </cell>
          <cell r="E150" t="str">
            <v>m2</v>
          </cell>
          <cell r="F150">
            <v>435.06</v>
          </cell>
          <cell r="G150">
            <v>58</v>
          </cell>
        </row>
        <row r="151">
          <cell r="B151" t="str">
            <v>ES05250359</v>
          </cell>
          <cell r="C151">
            <v>146</v>
          </cell>
          <cell r="D151" t="str">
            <v>Gradil em tubo de ferro galvanizado de 1 1/4".</v>
          </cell>
          <cell r="E151" t="str">
            <v>m</v>
          </cell>
          <cell r="F151">
            <v>338.32</v>
          </cell>
          <cell r="G151">
            <v>144</v>
          </cell>
        </row>
        <row r="152">
          <cell r="B152" t="str">
            <v>ES10250150</v>
          </cell>
          <cell r="C152">
            <v>147</v>
          </cell>
          <cell r="D152" t="str">
            <v xml:space="preserve">Peça em Angelim ou similar, de 2"x1".Fornecimento. </v>
          </cell>
          <cell r="E152" t="str">
            <v>m</v>
          </cell>
          <cell r="F152">
            <v>2.14</v>
          </cell>
          <cell r="G152">
            <v>150</v>
          </cell>
        </row>
        <row r="153">
          <cell r="B153" t="str">
            <v>ES10250200</v>
          </cell>
          <cell r="C153">
            <v>148</v>
          </cell>
          <cell r="D153" t="str">
            <v xml:space="preserve">Peça em Ipê ou similar, de 2"x8".  Fornecimento.    </v>
          </cell>
          <cell r="E153" t="str">
            <v>m</v>
          </cell>
          <cell r="F153">
            <v>30.26</v>
          </cell>
          <cell r="G153">
            <v>200</v>
          </cell>
        </row>
        <row r="154">
          <cell r="B154" t="str">
            <v>ES10250262</v>
          </cell>
          <cell r="C154">
            <v>149</v>
          </cell>
          <cell r="D154" t="str">
            <v>Peça em Maçaranduba ou similar, serrada, de 3"x6".</v>
          </cell>
          <cell r="E154" t="str">
            <v>m</v>
          </cell>
          <cell r="F154">
            <v>8.66</v>
          </cell>
          <cell r="G154">
            <v>100</v>
          </cell>
        </row>
        <row r="155">
          <cell r="B155" t="str">
            <v>ES99990050</v>
          </cell>
          <cell r="C155">
            <v>150</v>
          </cell>
          <cell r="D155" t="str">
            <v>Arruela de 5/16", inclusive transporte até a obra.</v>
          </cell>
          <cell r="E155" t="str">
            <v>un</v>
          </cell>
          <cell r="F155">
            <v>0.02</v>
          </cell>
          <cell r="G155">
            <v>863</v>
          </cell>
        </row>
        <row r="156">
          <cell r="B156" t="str">
            <v>ES99990700</v>
          </cell>
          <cell r="C156">
            <v>151</v>
          </cell>
          <cell r="D156" t="str">
            <v>Parafuso de (8x250)mm.</v>
          </cell>
          <cell r="E156" t="str">
            <v>un</v>
          </cell>
          <cell r="F156">
            <v>0.78</v>
          </cell>
          <cell r="G156">
            <v>863</v>
          </cell>
        </row>
        <row r="157">
          <cell r="B157" t="str">
            <v>ES99990800</v>
          </cell>
          <cell r="C157">
            <v>152</v>
          </cell>
          <cell r="D157" t="str">
            <v>Porca de 5/16", inclusive transporte até a obra.</v>
          </cell>
          <cell r="E157" t="str">
            <v>un</v>
          </cell>
          <cell r="F157">
            <v>0.04</v>
          </cell>
          <cell r="G157">
            <v>863</v>
          </cell>
        </row>
        <row r="158">
          <cell r="B158" t="str">
            <v>ES99990900</v>
          </cell>
          <cell r="C158">
            <v>153</v>
          </cell>
          <cell r="D158" t="str">
            <v>Prego com cabeça chata 23x54, em caixa de 100Kg.</v>
          </cell>
          <cell r="E158" t="str">
            <v>Kg</v>
          </cell>
          <cell r="F158">
            <v>3.01</v>
          </cell>
          <cell r="G158">
            <v>332</v>
          </cell>
        </row>
        <row r="159">
          <cell r="B159" t="str">
            <v>IT25100112</v>
          </cell>
          <cell r="C159">
            <v>154</v>
          </cell>
          <cell r="D159" t="str">
            <v>Kanalex diâmetro de 50mm (2" ).</v>
          </cell>
          <cell r="E159" t="str">
            <v>m</v>
          </cell>
          <cell r="F159">
            <v>4.55</v>
          </cell>
          <cell r="G159">
            <v>356</v>
          </cell>
        </row>
        <row r="160">
          <cell r="B160" t="str">
            <v>IT25100115</v>
          </cell>
          <cell r="C160">
            <v>155</v>
          </cell>
          <cell r="D160" t="str">
            <v>Kanalex diâmetro de 75mm (3" ).</v>
          </cell>
          <cell r="E160" t="str">
            <v>m</v>
          </cell>
          <cell r="F160">
            <v>5.98</v>
          </cell>
          <cell r="G160">
            <v>1766</v>
          </cell>
        </row>
        <row r="161">
          <cell r="B161" t="str">
            <v>IT25100118</v>
          </cell>
          <cell r="C161">
            <v>156</v>
          </cell>
          <cell r="D161" t="str">
            <v>Kanalex diâmetro de 100mm (4" ).</v>
          </cell>
          <cell r="E161" t="str">
            <v>m</v>
          </cell>
          <cell r="F161">
            <v>7.02</v>
          </cell>
          <cell r="G161">
            <v>2554</v>
          </cell>
        </row>
        <row r="162">
          <cell r="B162" t="str">
            <v>IT25100159</v>
          </cell>
          <cell r="C162">
            <v>157</v>
          </cell>
          <cell r="D162" t="str">
            <v>Linha dupla de Kanalex diâmetro de 75mm (3" ).</v>
          </cell>
          <cell r="E162" t="str">
            <v>m</v>
          </cell>
          <cell r="F162">
            <v>10.52</v>
          </cell>
          <cell r="G162">
            <v>3705</v>
          </cell>
        </row>
        <row r="163">
          <cell r="B163" t="str">
            <v>IT25100162</v>
          </cell>
          <cell r="C163">
            <v>158</v>
          </cell>
          <cell r="D163" t="str">
            <v>Linha dupla de Kanalex diâmetro de 100mm (4" ).</v>
          </cell>
          <cell r="E163" t="str">
            <v>m</v>
          </cell>
          <cell r="F163">
            <v>21.87</v>
          </cell>
          <cell r="G163">
            <v>6000</v>
          </cell>
        </row>
        <row r="164">
          <cell r="B164" t="str">
            <v xml:space="preserve"> IT25100165</v>
          </cell>
          <cell r="C164">
            <v>159</v>
          </cell>
          <cell r="D164" t="str">
            <v>Linha dupla de Kanalex diâmetro de 125mm (5" ).</v>
          </cell>
          <cell r="E164" t="str">
            <v>m</v>
          </cell>
          <cell r="F164">
            <v>29.6</v>
          </cell>
          <cell r="G164">
            <v>4000</v>
          </cell>
        </row>
        <row r="165">
          <cell r="B165" t="str">
            <v xml:space="preserve"> IT25340321</v>
          </cell>
          <cell r="C165">
            <v>160</v>
          </cell>
          <cell r="D165" t="str">
            <v>Cabo de cobre rígido, seção de 35mm2 XLPE.</v>
          </cell>
          <cell r="E165" t="str">
            <v>m</v>
          </cell>
          <cell r="F165">
            <v>11.38</v>
          </cell>
          <cell r="G165">
            <v>2842</v>
          </cell>
        </row>
        <row r="166">
          <cell r="B166" t="str">
            <v>IT25700100</v>
          </cell>
          <cell r="C166">
            <v>161</v>
          </cell>
          <cell r="D166" t="str">
            <v>Haste para aterramento, de cobre, de 5/8", com 3m.</v>
          </cell>
          <cell r="E166" t="str">
            <v xml:space="preserve"> un</v>
          </cell>
          <cell r="F166">
            <v>60.94</v>
          </cell>
          <cell r="G166">
            <v>29</v>
          </cell>
        </row>
        <row r="167">
          <cell r="B167" t="str">
            <v>IT25990100</v>
          </cell>
          <cell r="C167">
            <v>162</v>
          </cell>
          <cell r="D167" t="str">
            <v>Base de ferro retangular, para caixa subterrânea.</v>
          </cell>
          <cell r="E167" t="str">
            <v xml:space="preserve"> un</v>
          </cell>
          <cell r="F167">
            <v>117.72</v>
          </cell>
          <cell r="G167">
            <v>55</v>
          </cell>
        </row>
        <row r="168">
          <cell r="B168" t="str">
            <v>IT25990103</v>
          </cell>
          <cell r="C168">
            <v>163</v>
          </cell>
          <cell r="D168" t="str">
            <v>Tampa de ferro retangular, medindo (1,07x0,52)m.</v>
          </cell>
          <cell r="E168" t="str">
            <v xml:space="preserve"> un</v>
          </cell>
          <cell r="F168">
            <v>231.13</v>
          </cell>
          <cell r="G168">
            <v>55</v>
          </cell>
        </row>
        <row r="169">
          <cell r="B169" t="str">
            <v>RV15200409</v>
          </cell>
          <cell r="C169">
            <v>164</v>
          </cell>
          <cell r="D169" t="str">
            <v>Revestimento com granito Cinza flameado.</v>
          </cell>
          <cell r="E169" t="str">
            <v>m2</v>
          </cell>
          <cell r="F169">
            <v>82.41</v>
          </cell>
          <cell r="G169">
            <v>152</v>
          </cell>
        </row>
        <row r="170">
          <cell r="B170" t="str">
            <v>RV15250103</v>
          </cell>
          <cell r="C170">
            <v>165</v>
          </cell>
          <cell r="D170" t="str">
            <v>Piso de concreto simples,8cm de espessura.</v>
          </cell>
          <cell r="E170" t="str">
            <v>m2</v>
          </cell>
          <cell r="F170">
            <v>24.65</v>
          </cell>
          <cell r="G170">
            <v>1095</v>
          </cell>
        </row>
        <row r="171">
          <cell r="B171" t="str">
            <v>CI05750050</v>
          </cell>
          <cell r="C171">
            <v>166</v>
          </cell>
          <cell r="D171" t="str">
            <v>Cabine para quiosque em Fiber-Glass.</v>
          </cell>
          <cell r="E171" t="str">
            <v xml:space="preserve"> un   </v>
          </cell>
          <cell r="F171">
            <v>12250.73</v>
          </cell>
          <cell r="G171">
            <v>6</v>
          </cell>
        </row>
        <row r="172">
          <cell r="B172" t="str">
            <v>PT05300250</v>
          </cell>
          <cell r="C172">
            <v>167</v>
          </cell>
          <cell r="D172" t="str">
            <v>Pintura sobre concreto com uma demão de Primer.</v>
          </cell>
          <cell r="E172" t="str">
            <v>m2</v>
          </cell>
          <cell r="F172">
            <v>9.09</v>
          </cell>
          <cell r="G172">
            <v>542</v>
          </cell>
        </row>
        <row r="173">
          <cell r="B173" t="str">
            <v>PT05400106</v>
          </cell>
          <cell r="C173">
            <v>168</v>
          </cell>
          <cell r="D173" t="str">
            <v>Pintura interna ou externa sobre ferro, com esmalte.</v>
          </cell>
          <cell r="E173" t="str">
            <v>m2</v>
          </cell>
          <cell r="F173">
            <v>7.86</v>
          </cell>
          <cell r="G173">
            <v>1262</v>
          </cell>
        </row>
        <row r="174">
          <cell r="B174" t="str">
            <v>DR05200050</v>
          </cell>
          <cell r="C174">
            <v>169</v>
          </cell>
          <cell r="D174" t="str">
            <v>Tubo de concreto armado com diametro de 0,40m.</v>
          </cell>
          <cell r="E174" t="str">
            <v>m</v>
          </cell>
          <cell r="F174">
            <v>43.02</v>
          </cell>
          <cell r="G174">
            <v>768</v>
          </cell>
        </row>
        <row r="175">
          <cell r="B175" t="str">
            <v>DR05200100</v>
          </cell>
          <cell r="C175">
            <v>170</v>
          </cell>
          <cell r="D175" t="str">
            <v>Tubo de concreto armado com diâmetro de 0,50m.</v>
          </cell>
          <cell r="E175" t="str">
            <v>m</v>
          </cell>
          <cell r="F175">
            <v>62.61</v>
          </cell>
          <cell r="G175">
            <v>290</v>
          </cell>
        </row>
        <row r="176">
          <cell r="B176" t="str">
            <v>DR05200150</v>
          </cell>
          <cell r="C176">
            <v>171</v>
          </cell>
          <cell r="D176" t="str">
            <v>Tubo de concreto armado com diâmetro de 0,60m.</v>
          </cell>
          <cell r="E176" t="str">
            <v>m</v>
          </cell>
          <cell r="F176">
            <v>71.53</v>
          </cell>
          <cell r="G176">
            <v>54</v>
          </cell>
        </row>
        <row r="177">
          <cell r="B177" t="str">
            <v>DR05200200</v>
          </cell>
          <cell r="C177">
            <v>172</v>
          </cell>
          <cell r="D177" t="str">
            <v>Tubo de concreto armado com diâmetro de 0,70m.</v>
          </cell>
          <cell r="E177" t="str">
            <v>m</v>
          </cell>
          <cell r="F177">
            <v>106.59</v>
          </cell>
          <cell r="G177">
            <v>264</v>
          </cell>
        </row>
        <row r="178">
          <cell r="B178" t="str">
            <v>DR05200250</v>
          </cell>
          <cell r="C178">
            <v>173</v>
          </cell>
          <cell r="D178" t="str">
            <v>Tubo de concreto armado com diâmetro de 0,80m.</v>
          </cell>
          <cell r="E178" t="str">
            <v>m</v>
          </cell>
          <cell r="F178">
            <v>113.63</v>
          </cell>
          <cell r="G178">
            <v>38</v>
          </cell>
        </row>
        <row r="179">
          <cell r="B179" t="str">
            <v>DR05200350</v>
          </cell>
          <cell r="C179">
            <v>174</v>
          </cell>
          <cell r="D179" t="str">
            <v>Tubo de concreto armado com diametro de 1m.</v>
          </cell>
          <cell r="E179" t="str">
            <v>m</v>
          </cell>
          <cell r="F179">
            <v>189.28</v>
          </cell>
          <cell r="G179">
            <v>320</v>
          </cell>
        </row>
        <row r="180">
          <cell r="B180" t="str">
            <v>DR05200500</v>
          </cell>
          <cell r="C180">
            <v>175</v>
          </cell>
          <cell r="D180" t="str">
            <v>Tubo de concreto armado com diâmetro de 1,50m.</v>
          </cell>
          <cell r="E180" t="str">
            <v>m</v>
          </cell>
          <cell r="F180">
            <v>400.58</v>
          </cell>
          <cell r="G180">
            <v>214</v>
          </cell>
        </row>
        <row r="181">
          <cell r="B181" t="str">
            <v>DR05400100</v>
          </cell>
          <cell r="C181">
            <v>176</v>
          </cell>
          <cell r="D181" t="str">
            <v>Tubo de PVC rígido Vinilfort, diâmetro de 150mm.</v>
          </cell>
          <cell r="E181" t="str">
            <v>m</v>
          </cell>
          <cell r="F181">
            <v>19.47</v>
          </cell>
          <cell r="G181">
            <v>1643</v>
          </cell>
        </row>
        <row r="182">
          <cell r="B182" t="str">
            <v>DR05400150</v>
          </cell>
          <cell r="C182">
            <v>177</v>
          </cell>
          <cell r="D182" t="str">
            <v>Tubo de PVC rígido Vinilfort, diâmetro de 200mm.</v>
          </cell>
          <cell r="E182" t="str">
            <v>m</v>
          </cell>
          <cell r="F182">
            <v>27.22</v>
          </cell>
          <cell r="G182">
            <v>263</v>
          </cell>
        </row>
        <row r="183">
          <cell r="B183" t="str">
            <v>DR10050065</v>
          </cell>
          <cell r="C183">
            <v>178</v>
          </cell>
          <cell r="D183" t="str">
            <v>Tubo de ferro fundido K-9, diâmetro de 300mm.</v>
          </cell>
          <cell r="E183" t="str">
            <v>m</v>
          </cell>
          <cell r="F183">
            <v>370.29</v>
          </cell>
          <cell r="G183">
            <v>200</v>
          </cell>
        </row>
        <row r="184">
          <cell r="B184" t="str">
            <v>DR20100050</v>
          </cell>
          <cell r="C184">
            <v>179</v>
          </cell>
          <cell r="D184" t="str">
            <v>Poço de visita de (1,20x1,20x1,40)m ø 0,40 a 0,70m.</v>
          </cell>
          <cell r="E184" t="str">
            <v xml:space="preserve"> un</v>
          </cell>
          <cell r="F184">
            <v>704.13</v>
          </cell>
          <cell r="G184">
            <v>22</v>
          </cell>
        </row>
        <row r="185">
          <cell r="B185" t="str">
            <v>DR20100053</v>
          </cell>
          <cell r="C185">
            <v>180</v>
          </cell>
          <cell r="D185" t="str">
            <v>Poço de visita de (1,30 x1,30 x1,40)m ø de 0,80 m.</v>
          </cell>
          <cell r="E185" t="str">
            <v xml:space="preserve"> un</v>
          </cell>
          <cell r="F185">
            <v>750.69</v>
          </cell>
          <cell r="G185">
            <v>2</v>
          </cell>
        </row>
        <row r="186">
          <cell r="B186" t="str">
            <v>DR20100059</v>
          </cell>
          <cell r="C186">
            <v>181</v>
          </cell>
          <cell r="D186" t="str">
            <v>Poço de visita de (1.50x1.50x1.60)m ø1,00 m.</v>
          </cell>
          <cell r="E186" t="str">
            <v xml:space="preserve"> un</v>
          </cell>
          <cell r="F186">
            <v>948.69</v>
          </cell>
          <cell r="G186">
            <v>11</v>
          </cell>
        </row>
        <row r="187">
          <cell r="B187" t="str">
            <v>DR20100068</v>
          </cell>
          <cell r="C187">
            <v>182</v>
          </cell>
          <cell r="D187" t="str">
            <v>Poço de vista de ( 2x 2x2,10)m ø1,50m.</v>
          </cell>
          <cell r="E187" t="str">
            <v xml:space="preserve"> un</v>
          </cell>
          <cell r="F187">
            <v>1525.88</v>
          </cell>
          <cell r="G187">
            <v>7</v>
          </cell>
        </row>
        <row r="188">
          <cell r="B188" t="str">
            <v>DR20150053</v>
          </cell>
          <cell r="C188">
            <v>183</v>
          </cell>
          <cell r="D188" t="str">
            <v>Poço de visita para esgoto sanitário de 1m .</v>
          </cell>
          <cell r="E188" t="str">
            <v xml:space="preserve"> un</v>
          </cell>
          <cell r="F188">
            <v>129.63</v>
          </cell>
          <cell r="G188">
            <v>2</v>
          </cell>
        </row>
        <row r="189">
          <cell r="B189" t="str">
            <v>DR20150056</v>
          </cell>
          <cell r="C189">
            <v>184</v>
          </cell>
          <cell r="D189" t="str">
            <v xml:space="preserve">Poço de visita para esgoto sanitário de 1,05m.                      </v>
          </cell>
          <cell r="E189" t="str">
            <v xml:space="preserve"> un</v>
          </cell>
          <cell r="F189">
            <v>303.89</v>
          </cell>
          <cell r="G189">
            <v>1</v>
          </cell>
        </row>
        <row r="190">
          <cell r="B190" t="str">
            <v>DR20150059</v>
          </cell>
          <cell r="C190">
            <v>185</v>
          </cell>
          <cell r="D190" t="str">
            <v xml:space="preserve">Poço de visita para esgoto sanitário de 1,20m.  </v>
          </cell>
          <cell r="E190" t="str">
            <v xml:space="preserve"> un</v>
          </cell>
          <cell r="F190">
            <v>337.88</v>
          </cell>
          <cell r="G190">
            <v>15</v>
          </cell>
        </row>
        <row r="191">
          <cell r="B191" t="str">
            <v>DR20150062</v>
          </cell>
          <cell r="C191">
            <v>186</v>
          </cell>
          <cell r="D191" t="str">
            <v xml:space="preserve">Poço de visita de esgoto sanitário de 1,40m.      </v>
          </cell>
          <cell r="E191" t="str">
            <v xml:space="preserve"> un</v>
          </cell>
          <cell r="F191">
            <v>387.67</v>
          </cell>
          <cell r="G191">
            <v>5</v>
          </cell>
        </row>
        <row r="192">
          <cell r="B192" t="str">
            <v>DR20150065</v>
          </cell>
          <cell r="C192">
            <v>187</v>
          </cell>
          <cell r="D192" t="str">
            <v xml:space="preserve">Poço de visita de esgoto sanitário de 1,50m.  </v>
          </cell>
          <cell r="E192" t="str">
            <v xml:space="preserve"> un</v>
          </cell>
          <cell r="F192">
            <v>412.76</v>
          </cell>
          <cell r="G192">
            <v>7</v>
          </cell>
        </row>
        <row r="193">
          <cell r="B193" t="str">
            <v>DR20150068</v>
          </cell>
          <cell r="C193">
            <v>188</v>
          </cell>
          <cell r="D193" t="str">
            <v xml:space="preserve">Poço de visita de esgoto sanitário de 1,60m.          </v>
          </cell>
          <cell r="E193" t="str">
            <v xml:space="preserve"> un</v>
          </cell>
          <cell r="F193">
            <v>416.03</v>
          </cell>
          <cell r="G193">
            <v>4</v>
          </cell>
        </row>
        <row r="194">
          <cell r="B194" t="str">
            <v>DR20150071</v>
          </cell>
          <cell r="C194">
            <v>189</v>
          </cell>
          <cell r="D194" t="str">
            <v xml:space="preserve">Poço de visita de esgoto sanitário de 1,70m.   </v>
          </cell>
          <cell r="E194" t="str">
            <v xml:space="preserve"> un</v>
          </cell>
          <cell r="F194">
            <v>450.56</v>
          </cell>
          <cell r="G194">
            <v>2</v>
          </cell>
        </row>
        <row r="195">
          <cell r="B195" t="str">
            <v>DR20150074</v>
          </cell>
          <cell r="C195">
            <v>190</v>
          </cell>
          <cell r="D195" t="str">
            <v xml:space="preserve">Poço de visita de esgoto sanitário de 2m.       </v>
          </cell>
          <cell r="E195" t="str">
            <v xml:space="preserve"> un</v>
          </cell>
          <cell r="F195">
            <v>479.14</v>
          </cell>
          <cell r="G195">
            <v>12</v>
          </cell>
        </row>
        <row r="196">
          <cell r="B196" t="str">
            <v>DR20150077</v>
          </cell>
          <cell r="C196">
            <v>191</v>
          </cell>
          <cell r="D196" t="str">
            <v xml:space="preserve">Poço de visita de esgoto sanitário de 2,30m.        </v>
          </cell>
          <cell r="E196" t="str">
            <v xml:space="preserve"> un</v>
          </cell>
          <cell r="F196">
            <v>518.35</v>
          </cell>
          <cell r="G196">
            <v>2</v>
          </cell>
        </row>
        <row r="197">
          <cell r="B197" t="str">
            <v>DR30150103</v>
          </cell>
          <cell r="C197">
            <v>192</v>
          </cell>
          <cell r="D197" t="str">
            <v>Caixa de ralo de blocos de concreto prensado.</v>
          </cell>
          <cell r="E197" t="str">
            <v xml:space="preserve"> un</v>
          </cell>
          <cell r="F197">
            <v>541.29999999999995</v>
          </cell>
          <cell r="G197">
            <v>135</v>
          </cell>
        </row>
        <row r="198">
          <cell r="B198" t="str">
            <v>DR05300100</v>
          </cell>
          <cell r="C198">
            <v>193</v>
          </cell>
          <cell r="D198" t="str">
            <v>Manilha cerâmica vidrada, com diâmetro 0,15m.</v>
          </cell>
          <cell r="E198" t="str">
            <v>m</v>
          </cell>
          <cell r="F198">
            <v>16.14</v>
          </cell>
          <cell r="G198">
            <v>1240</v>
          </cell>
        </row>
        <row r="199">
          <cell r="B199" t="str">
            <v>DR35050250</v>
          </cell>
          <cell r="C199">
            <v>194</v>
          </cell>
          <cell r="D199" t="str">
            <v>Tampão de ferro fundido completo pesado, de 0,60m.</v>
          </cell>
          <cell r="E199" t="str">
            <v xml:space="preserve"> un</v>
          </cell>
          <cell r="F199">
            <v>209.66</v>
          </cell>
          <cell r="G199">
            <v>140</v>
          </cell>
        </row>
        <row r="200">
          <cell r="B200" t="str">
            <v>DR35050300</v>
          </cell>
          <cell r="C200">
            <v>195</v>
          </cell>
          <cell r="D200" t="str">
            <v>Tampão de ferro fundido completo, de 3 seções.</v>
          </cell>
          <cell r="E200" t="str">
            <v xml:space="preserve"> un</v>
          </cell>
          <cell r="F200">
            <v>1659.65</v>
          </cell>
          <cell r="G200">
            <v>9</v>
          </cell>
        </row>
        <row r="201">
          <cell r="B201" t="str">
            <v>DR55050450</v>
          </cell>
          <cell r="C201">
            <v>196</v>
          </cell>
          <cell r="D201" t="str">
            <v>Embasamento de tubulação, feito com pó-de-pedra.</v>
          </cell>
          <cell r="E201" t="str">
            <v>m3</v>
          </cell>
          <cell r="F201">
            <v>47.35</v>
          </cell>
          <cell r="G201">
            <v>200</v>
          </cell>
        </row>
        <row r="202">
          <cell r="B202" t="str">
            <v>DR75050077</v>
          </cell>
          <cell r="C202">
            <v>197</v>
          </cell>
          <cell r="D202" t="str">
            <v>Levantamento limpeza reassentamento tubos ø1,50m.</v>
          </cell>
          <cell r="E202" t="str">
            <v>m</v>
          </cell>
          <cell r="F202">
            <v>137.80000000000001</v>
          </cell>
          <cell r="G202">
            <v>576</v>
          </cell>
        </row>
        <row r="203">
          <cell r="B203" t="str">
            <v>BP05050050</v>
          </cell>
          <cell r="C203">
            <v>198</v>
          </cell>
          <cell r="D203" t="str">
            <v>Base de brita corrida.</v>
          </cell>
          <cell r="E203" t="str">
            <v>m3</v>
          </cell>
          <cell r="F203">
            <v>35.47</v>
          </cell>
          <cell r="G203">
            <v>7200</v>
          </cell>
        </row>
        <row r="204">
          <cell r="B204" t="str">
            <v>BP05050400A</v>
          </cell>
          <cell r="C204">
            <v>199</v>
          </cell>
          <cell r="D204" t="str">
            <v>Imprimação de base de pavimentação.</v>
          </cell>
          <cell r="E204" t="str">
            <v>m2</v>
          </cell>
          <cell r="F204">
            <v>2.04</v>
          </cell>
          <cell r="G204">
            <v>23998</v>
          </cell>
        </row>
        <row r="205">
          <cell r="B205" t="str">
            <v>BP05050100</v>
          </cell>
          <cell r="C205">
            <v>200</v>
          </cell>
          <cell r="D205" t="str">
            <v>Camada de bloqueio (colchão) de areia.</v>
          </cell>
          <cell r="E205" t="str">
            <v>m3</v>
          </cell>
          <cell r="F205">
            <v>29.11</v>
          </cell>
          <cell r="G205">
            <v>7200</v>
          </cell>
        </row>
        <row r="206">
          <cell r="B206" t="str">
            <v>BP05050103</v>
          </cell>
          <cell r="C206">
            <v>201</v>
          </cell>
          <cell r="D206" t="str">
            <v>Camada de bloqueio (colchão) de pó-de-pedra.</v>
          </cell>
          <cell r="E206" t="str">
            <v>m3</v>
          </cell>
          <cell r="F206">
            <v>31.41</v>
          </cell>
          <cell r="G206">
            <v>6000</v>
          </cell>
        </row>
        <row r="207">
          <cell r="B207" t="str">
            <v>BP10050659</v>
          </cell>
          <cell r="C207">
            <v>202</v>
          </cell>
          <cell r="D207" t="str">
            <v>Revestimento de CBUQ, com  10cm de espessura.</v>
          </cell>
          <cell r="E207" t="str">
            <v>m2</v>
          </cell>
          <cell r="F207">
            <v>24.98</v>
          </cell>
          <cell r="G207">
            <v>23998</v>
          </cell>
        </row>
        <row r="208">
          <cell r="B208" t="str">
            <v>BP10200368</v>
          </cell>
          <cell r="C208">
            <v>203</v>
          </cell>
          <cell r="D208" t="str">
            <v>Revestimento intertravado com peças de concreto.</v>
          </cell>
          <cell r="E208" t="str">
            <v>m2</v>
          </cell>
          <cell r="F208">
            <v>54.88</v>
          </cell>
          <cell r="G208">
            <v>18820</v>
          </cell>
        </row>
        <row r="209">
          <cell r="B209" t="str">
            <v>BP10250050</v>
          </cell>
          <cell r="C209">
            <v>204</v>
          </cell>
          <cell r="D209" t="str">
            <v>Paralelepípedos.Fornecimento.</v>
          </cell>
          <cell r="E209" t="str">
            <v xml:space="preserve"> un</v>
          </cell>
          <cell r="F209">
            <v>0.45</v>
          </cell>
          <cell r="G209">
            <v>2877</v>
          </cell>
        </row>
        <row r="210">
          <cell r="B210" t="str">
            <v>BP05050450</v>
          </cell>
          <cell r="C210">
            <v>205</v>
          </cell>
          <cell r="D210" t="str">
            <v>Regularização de subleito.</v>
          </cell>
          <cell r="E210" t="str">
            <v>m2</v>
          </cell>
          <cell r="F210">
            <v>0.41</v>
          </cell>
          <cell r="G210">
            <v>23998</v>
          </cell>
        </row>
        <row r="211">
          <cell r="B211" t="str">
            <v>BP20100053</v>
          </cell>
          <cell r="C211">
            <v>206</v>
          </cell>
          <cell r="D211" t="str">
            <v>Cordões de concreto simples, secção de (10x25)cm.</v>
          </cell>
          <cell r="E211" t="str">
            <v>m</v>
          </cell>
          <cell r="F211">
            <v>15.98</v>
          </cell>
          <cell r="G211">
            <v>864</v>
          </cell>
        </row>
        <row r="212">
          <cell r="B212" t="str">
            <v>BP05050250</v>
          </cell>
          <cell r="C212">
            <v>207</v>
          </cell>
          <cell r="D212" t="str">
            <v>Construção de aterro.</v>
          </cell>
          <cell r="E212" t="str">
            <v>m3</v>
          </cell>
          <cell r="F212">
            <v>1.1299999999999999</v>
          </cell>
          <cell r="G212">
            <v>5000</v>
          </cell>
        </row>
        <row r="213">
          <cell r="B213" t="str">
            <v>BP10050400A</v>
          </cell>
          <cell r="C213">
            <v>208</v>
          </cell>
          <cell r="D213" t="str">
            <v>Pintura de ligação.</v>
          </cell>
          <cell r="E213" t="str">
            <v>m2</v>
          </cell>
          <cell r="F213">
            <v>1.23</v>
          </cell>
          <cell r="G213">
            <v>23998</v>
          </cell>
        </row>
        <row r="214">
          <cell r="B214" t="str">
            <v>BP10050500</v>
          </cell>
          <cell r="C214">
            <v>209</v>
          </cell>
          <cell r="D214" t="str">
            <v>Recomposição de revestimento em concreto asfáltico.</v>
          </cell>
          <cell r="E214" t="str">
            <v>m2</v>
          </cell>
          <cell r="F214">
            <v>2.13</v>
          </cell>
          <cell r="G214">
            <v>2000</v>
          </cell>
        </row>
        <row r="215">
          <cell r="B215" t="str">
            <v>BP10150050</v>
          </cell>
          <cell r="C215">
            <v>210</v>
          </cell>
          <cell r="D215" t="str">
            <v>Junta de retração, serrada com disco de diamantes.</v>
          </cell>
          <cell r="E215" t="str">
            <v>m</v>
          </cell>
          <cell r="F215">
            <v>7.5</v>
          </cell>
          <cell r="G215">
            <v>415</v>
          </cell>
        </row>
        <row r="216">
          <cell r="B216" t="str">
            <v>BP10250050</v>
          </cell>
          <cell r="C216">
            <v>211</v>
          </cell>
          <cell r="D216" t="str">
            <v xml:space="preserve">Paralelepípedos.Fornecimento. </v>
          </cell>
          <cell r="E216" t="str">
            <v xml:space="preserve"> un</v>
          </cell>
          <cell r="F216">
            <v>0.45</v>
          </cell>
          <cell r="G216">
            <v>2877</v>
          </cell>
        </row>
        <row r="217">
          <cell r="B217" t="str">
            <v>BP15050050</v>
          </cell>
          <cell r="C217">
            <v>212</v>
          </cell>
          <cell r="D217" t="str">
            <v>Fresagem espessura de até 5cm.</v>
          </cell>
          <cell r="E217" t="str">
            <v>m2</v>
          </cell>
          <cell r="F217">
            <v>1.34</v>
          </cell>
          <cell r="G217">
            <v>16799</v>
          </cell>
        </row>
        <row r="218">
          <cell r="B218" t="str">
            <v>BP20150056</v>
          </cell>
          <cell r="C218">
            <v>213</v>
          </cell>
          <cell r="D218" t="str">
            <v>Sarjeta e meio-fio conjugados, de concreto simples.</v>
          </cell>
          <cell r="E218" t="str">
            <v>m</v>
          </cell>
          <cell r="F218">
            <v>44.43</v>
          </cell>
          <cell r="G218">
            <v>4315</v>
          </cell>
        </row>
        <row r="219">
          <cell r="B219" t="str">
            <v>PJ05100150</v>
          </cell>
          <cell r="C219">
            <v>214</v>
          </cell>
          <cell r="D219" t="str">
            <v>Plantio de grama em placas.</v>
          </cell>
          <cell r="E219" t="str">
            <v>m2</v>
          </cell>
          <cell r="F219">
            <v>6.48</v>
          </cell>
          <cell r="G219">
            <v>2213</v>
          </cell>
        </row>
        <row r="220">
          <cell r="B220" t="str">
            <v>PJ10050200</v>
          </cell>
          <cell r="C220">
            <v>215</v>
          </cell>
          <cell r="D220" t="str">
            <v>Plantio de árvore de 2m de altura.</v>
          </cell>
          <cell r="E220" t="str">
            <v xml:space="preserve"> un</v>
          </cell>
          <cell r="F220">
            <v>14.95</v>
          </cell>
          <cell r="G220">
            <v>283</v>
          </cell>
        </row>
        <row r="221">
          <cell r="B221" t="str">
            <v>PJ10150050</v>
          </cell>
          <cell r="C221">
            <v>216</v>
          </cell>
          <cell r="D221" t="str">
            <v>Árvores tipo 1 - Pseudobombax Ellipticum.</v>
          </cell>
          <cell r="E221" t="str">
            <v xml:space="preserve"> un</v>
          </cell>
          <cell r="F221">
            <v>12.9</v>
          </cell>
          <cell r="G221">
            <v>283</v>
          </cell>
        </row>
        <row r="222">
          <cell r="B222" t="str">
            <v>PJ10250056</v>
          </cell>
          <cell r="C222">
            <v>217</v>
          </cell>
          <cell r="D222" t="str">
            <v>Palmeira tipo 3 - Roystonea Oleracea.</v>
          </cell>
          <cell r="E222" t="str">
            <v xml:space="preserve"> un</v>
          </cell>
          <cell r="F222">
            <v>250</v>
          </cell>
          <cell r="G222">
            <v>20</v>
          </cell>
        </row>
        <row r="223">
          <cell r="B223" t="str">
            <v>PJ20100050</v>
          </cell>
          <cell r="C223">
            <v>218</v>
          </cell>
          <cell r="D223" t="str">
            <v>Arrancamento e replantio de árvore adulta.</v>
          </cell>
          <cell r="E223" t="str">
            <v xml:space="preserve"> un</v>
          </cell>
          <cell r="F223">
            <v>46.5</v>
          </cell>
          <cell r="G223">
            <v>32</v>
          </cell>
        </row>
        <row r="224">
          <cell r="B224" t="str">
            <v>PJ20100306</v>
          </cell>
          <cell r="C224">
            <v>219</v>
          </cell>
          <cell r="D224" t="str">
            <v>Remoção de árvore de grande porte.</v>
          </cell>
          <cell r="E224" t="str">
            <v xml:space="preserve"> un</v>
          </cell>
          <cell r="F224">
            <v>886.31</v>
          </cell>
          <cell r="G224">
            <v>10</v>
          </cell>
        </row>
        <row r="225">
          <cell r="B225" t="str">
            <v>PJ40100356</v>
          </cell>
          <cell r="C225">
            <v>220</v>
          </cell>
          <cell r="D225" t="str">
            <v>Tratamento fitossanitário em árvores.</v>
          </cell>
          <cell r="E225" t="str">
            <v xml:space="preserve"> un</v>
          </cell>
          <cell r="F225">
            <v>663.93</v>
          </cell>
          <cell r="G225">
            <v>100</v>
          </cell>
        </row>
        <row r="226">
          <cell r="B226" t="str">
            <v>PJ15050053</v>
          </cell>
          <cell r="C226">
            <v>221</v>
          </cell>
          <cell r="D226" t="str">
            <v>Cerca protetora para jardim.</v>
          </cell>
          <cell r="E226" t="str">
            <v>m2</v>
          </cell>
          <cell r="F226">
            <v>57.16</v>
          </cell>
          <cell r="G226">
            <v>200</v>
          </cell>
        </row>
        <row r="227">
          <cell r="B227" t="str">
            <v>PJ25050100</v>
          </cell>
          <cell r="C227">
            <v>222</v>
          </cell>
          <cell r="D227" t="str">
            <v>Banco para jardim, duplo, pés em ferro fundido.</v>
          </cell>
          <cell r="E227" t="str">
            <v xml:space="preserve"> un</v>
          </cell>
          <cell r="F227">
            <v>904.96</v>
          </cell>
          <cell r="G227">
            <v>36</v>
          </cell>
        </row>
        <row r="228">
          <cell r="B228" t="str">
            <v>PJ25050153</v>
          </cell>
          <cell r="C228">
            <v>223</v>
          </cell>
          <cell r="D228" t="str">
            <v>Mesa de jogos com 4 bancos.</v>
          </cell>
          <cell r="E228" t="str">
            <v xml:space="preserve"> un</v>
          </cell>
          <cell r="F228">
            <v>547.5</v>
          </cell>
          <cell r="G228">
            <v>14</v>
          </cell>
        </row>
        <row r="229">
          <cell r="B229" t="str">
            <v>PJ25100253</v>
          </cell>
          <cell r="C229">
            <v>224</v>
          </cell>
          <cell r="D229" t="str">
            <v>Brinquedo modelo A-08 Dupla Escalada.</v>
          </cell>
          <cell r="E229" t="str">
            <v xml:space="preserve"> un</v>
          </cell>
          <cell r="F229">
            <v>1730.38</v>
          </cell>
          <cell r="G229">
            <v>5</v>
          </cell>
        </row>
        <row r="230">
          <cell r="B230" t="str">
            <v>PJ25100350</v>
          </cell>
          <cell r="C230">
            <v>225</v>
          </cell>
          <cell r="D230" t="str">
            <v>Casa do Tarzan, referência M-45, conforme o modelo.</v>
          </cell>
          <cell r="E230" t="str">
            <v xml:space="preserve"> un</v>
          </cell>
          <cell r="F230">
            <v>2911.25</v>
          </cell>
          <cell r="G230">
            <v>1</v>
          </cell>
        </row>
        <row r="231">
          <cell r="B231" t="str">
            <v>PJ25100600</v>
          </cell>
          <cell r="C231">
            <v>226</v>
          </cell>
          <cell r="D231" t="str">
            <v>Etapa 8, conforme o modelo Pactaplayground.</v>
          </cell>
          <cell r="E231" t="str">
            <v xml:space="preserve"> un</v>
          </cell>
          <cell r="F231">
            <v>263.37</v>
          </cell>
          <cell r="G231">
            <v>1</v>
          </cell>
        </row>
        <row r="232">
          <cell r="B232" t="str">
            <v>PJ25101000</v>
          </cell>
          <cell r="C232">
            <v>227</v>
          </cell>
          <cell r="D232" t="str">
            <v>Prancha para abdominal, em madeira de Lei.</v>
          </cell>
          <cell r="E232" t="str">
            <v xml:space="preserve"> un</v>
          </cell>
          <cell r="F232">
            <v>288.86</v>
          </cell>
          <cell r="G232">
            <v>2</v>
          </cell>
        </row>
        <row r="233">
          <cell r="B233" t="str">
            <v>PJ15050153</v>
          </cell>
          <cell r="C233">
            <v>228</v>
          </cell>
          <cell r="D233" t="str">
            <v>Protetor de árvore em ferro de 3/8".</v>
          </cell>
          <cell r="E233" t="str">
            <v xml:space="preserve"> un</v>
          </cell>
          <cell r="F233">
            <v>40.17</v>
          </cell>
          <cell r="G233">
            <v>283</v>
          </cell>
        </row>
        <row r="234">
          <cell r="B234" t="str">
            <v>PJ20050200</v>
          </cell>
          <cell r="C234">
            <v>229</v>
          </cell>
          <cell r="D234" t="str">
            <v>Aterro com terra preta simples, para gramados.</v>
          </cell>
          <cell r="E234" t="str">
            <v>m3</v>
          </cell>
          <cell r="F234">
            <v>57.72</v>
          </cell>
          <cell r="G234">
            <v>303</v>
          </cell>
        </row>
        <row r="235">
          <cell r="B235" t="str">
            <v>PJ20050453</v>
          </cell>
          <cell r="C235">
            <v>230</v>
          </cell>
          <cell r="D235" t="str">
            <v>Irrigação de árvore e/ou palmeira com Caminhão Pipa.</v>
          </cell>
          <cell r="E235" t="str">
            <v xml:space="preserve"> un</v>
          </cell>
          <cell r="F235">
            <v>0.25</v>
          </cell>
          <cell r="G235">
            <v>303</v>
          </cell>
        </row>
        <row r="236">
          <cell r="B236" t="str">
            <v>PJ20050870</v>
          </cell>
          <cell r="C236">
            <v>231</v>
          </cell>
          <cell r="D236" t="str">
            <v xml:space="preserve">Revolvimento de solo até 20cm de profundidade.   </v>
          </cell>
          <cell r="E236" t="str">
            <v>m2</v>
          </cell>
          <cell r="F236">
            <v>0.67</v>
          </cell>
          <cell r="G236">
            <v>1000</v>
          </cell>
        </row>
        <row r="237">
          <cell r="B237" t="str">
            <v>PJ25250106</v>
          </cell>
          <cell r="C237">
            <v>232</v>
          </cell>
          <cell r="D237" t="str">
            <v>Frade metálico, em ferro fundido, modelo ciclovia.</v>
          </cell>
          <cell r="E237" t="str">
            <v xml:space="preserve"> un</v>
          </cell>
          <cell r="F237">
            <v>94.45</v>
          </cell>
          <cell r="G237">
            <v>505</v>
          </cell>
        </row>
        <row r="238">
          <cell r="B238" t="str">
            <v>PJ40050159</v>
          </cell>
          <cell r="C238">
            <v>233</v>
          </cell>
          <cell r="D238" t="str">
            <v>Remoção de espécies vegetais.</v>
          </cell>
          <cell r="E238" t="str">
            <v xml:space="preserve"> un</v>
          </cell>
          <cell r="F238">
            <v>207.92</v>
          </cell>
          <cell r="G238">
            <v>35</v>
          </cell>
        </row>
        <row r="239">
          <cell r="B239" t="str">
            <v>IP05100300</v>
          </cell>
          <cell r="C239">
            <v>234</v>
          </cell>
          <cell r="D239" t="str">
            <v>Poste de aço, reto, cônico contínuo de 4,5m.</v>
          </cell>
          <cell r="E239" t="str">
            <v xml:space="preserve"> un</v>
          </cell>
          <cell r="F239">
            <v>199.5</v>
          </cell>
          <cell r="G239">
            <v>70</v>
          </cell>
        </row>
        <row r="240">
          <cell r="B240" t="str">
            <v>IP05100553</v>
          </cell>
          <cell r="C240">
            <v>235</v>
          </cell>
          <cell r="D240" t="str">
            <v>Poste de aço, reto, de 7m.</v>
          </cell>
          <cell r="E240" t="str">
            <v xml:space="preserve"> un</v>
          </cell>
          <cell r="F240">
            <v>4336.38</v>
          </cell>
          <cell r="G240">
            <v>10</v>
          </cell>
        </row>
        <row r="241">
          <cell r="B241" t="str">
            <v>IP05100556</v>
          </cell>
          <cell r="C241">
            <v>236</v>
          </cell>
          <cell r="D241" t="str">
            <v>Poste de aço, reto, de 7m.</v>
          </cell>
          <cell r="E241" t="str">
            <v xml:space="preserve"> un</v>
          </cell>
          <cell r="F241">
            <v>4127</v>
          </cell>
          <cell r="G241">
            <v>20</v>
          </cell>
        </row>
        <row r="242">
          <cell r="B242" t="str">
            <v>IP05100562</v>
          </cell>
          <cell r="C242">
            <v>237</v>
          </cell>
          <cell r="D242" t="str">
            <v>Poste de aço, reto, de 7m.</v>
          </cell>
          <cell r="E242" t="str">
            <v xml:space="preserve"> un</v>
          </cell>
          <cell r="F242">
            <v>3360</v>
          </cell>
          <cell r="G242">
            <v>40</v>
          </cell>
        </row>
        <row r="243">
          <cell r="B243" t="str">
            <v>IP10300506</v>
          </cell>
          <cell r="C243">
            <v>238</v>
          </cell>
          <cell r="D243" t="str">
            <v>Conector tipo cunha, em liga de cobre estanhado.</v>
          </cell>
          <cell r="E243" t="str">
            <v xml:space="preserve"> un</v>
          </cell>
          <cell r="F243">
            <v>6.55</v>
          </cell>
          <cell r="G243">
            <v>32</v>
          </cell>
        </row>
        <row r="244">
          <cell r="B244" t="str">
            <v>IP15250100</v>
          </cell>
          <cell r="C244">
            <v>239</v>
          </cell>
          <cell r="D244" t="str">
            <v xml:space="preserve">Cabo de cobre nu, seção de 16mm2.  Fornecimento.  </v>
          </cell>
          <cell r="E244" t="str">
            <v>kg</v>
          </cell>
          <cell r="F244">
            <v>11.42</v>
          </cell>
          <cell r="G244">
            <v>140</v>
          </cell>
        </row>
        <row r="245">
          <cell r="B245" t="str">
            <v>IP15250109</v>
          </cell>
          <cell r="C245">
            <v>240</v>
          </cell>
          <cell r="D245" t="str">
            <v xml:space="preserve">Cabo de cobre nu, seção de 25mm2.  Fornecimento. </v>
          </cell>
          <cell r="E245" t="str">
            <v>kg</v>
          </cell>
          <cell r="F245">
            <v>11.42</v>
          </cell>
          <cell r="G245">
            <v>141.69999999999999</v>
          </cell>
        </row>
        <row r="246">
          <cell r="B246" t="str">
            <v>IP15300053</v>
          </cell>
          <cell r="C246">
            <v>241</v>
          </cell>
          <cell r="D246" t="str">
            <v>Cabo de cobre flexível, 750V, seção de 2x1,5mm2.</v>
          </cell>
          <cell r="E246" t="str">
            <v>m</v>
          </cell>
          <cell r="F246">
            <v>0.88</v>
          </cell>
          <cell r="G246">
            <v>2158</v>
          </cell>
        </row>
        <row r="247">
          <cell r="B247" t="str">
            <v>IP15300062</v>
          </cell>
          <cell r="C247">
            <v>242</v>
          </cell>
          <cell r="D247" t="str">
            <v>Cabo de cobre flexível, 750V, seção de 3x1,5mm2.</v>
          </cell>
          <cell r="E247" t="str">
            <v xml:space="preserve"> un</v>
          </cell>
          <cell r="F247">
            <v>4.62</v>
          </cell>
          <cell r="G247">
            <v>2158</v>
          </cell>
        </row>
        <row r="248">
          <cell r="B248" t="str">
            <v>IP15350350</v>
          </cell>
          <cell r="C248">
            <v>243</v>
          </cell>
          <cell r="D248" t="str">
            <v>Cabo de cobre rígido, seção de 10mm2, 1Kv,  XLPE.</v>
          </cell>
          <cell r="E248" t="str">
            <v>m</v>
          </cell>
          <cell r="F248">
            <v>2.2599999999999998</v>
          </cell>
          <cell r="G248">
            <v>5100</v>
          </cell>
        </row>
        <row r="249">
          <cell r="B249" t="str">
            <v>IP15350456</v>
          </cell>
          <cell r="C249">
            <v>244</v>
          </cell>
          <cell r="D249" t="str">
            <v>Cabo de cobre rígido, seção de 25mm2, 1Kv, XLPE.</v>
          </cell>
          <cell r="E249" t="str">
            <v>m</v>
          </cell>
          <cell r="F249">
            <v>4.4400000000000004</v>
          </cell>
          <cell r="G249">
            <v>144</v>
          </cell>
        </row>
        <row r="250">
          <cell r="B250" t="str">
            <v>IP15350556</v>
          </cell>
          <cell r="C250">
            <v>245</v>
          </cell>
          <cell r="D250" t="str">
            <v>Cabo de cobre rígido, seção de 50mm2, 1Kv, XLPE.</v>
          </cell>
          <cell r="E250" t="str">
            <v>m</v>
          </cell>
          <cell r="F250">
            <v>23.38</v>
          </cell>
          <cell r="G250">
            <v>1870</v>
          </cell>
        </row>
        <row r="251">
          <cell r="B251" t="str">
            <v>IP15450106</v>
          </cell>
          <cell r="C251">
            <v>246</v>
          </cell>
          <cell r="D251" t="str">
            <v>Colocação de 3 condutores singelos em linha de dutos.</v>
          </cell>
          <cell r="E251" t="str">
            <v>m</v>
          </cell>
          <cell r="F251">
            <v>1.42</v>
          </cell>
          <cell r="G251">
            <v>940</v>
          </cell>
        </row>
        <row r="252">
          <cell r="B252" t="str">
            <v>IP15450109</v>
          </cell>
          <cell r="C252">
            <v>247</v>
          </cell>
          <cell r="D252" t="str">
            <v>Colocação de 4 condutores singelos em linha de dutos.</v>
          </cell>
          <cell r="E252" t="str">
            <v>m</v>
          </cell>
          <cell r="F252">
            <v>1.96</v>
          </cell>
          <cell r="G252">
            <v>6180</v>
          </cell>
        </row>
        <row r="253">
          <cell r="B253" t="str">
            <v>IP35150050</v>
          </cell>
          <cell r="C253">
            <v>248</v>
          </cell>
          <cell r="D253" t="str">
            <v>Comando em grupo CRJ-04 ou similar, 85A.</v>
          </cell>
          <cell r="E253" t="str">
            <v xml:space="preserve"> un</v>
          </cell>
          <cell r="F253">
            <v>1984.4</v>
          </cell>
          <cell r="G253">
            <v>2</v>
          </cell>
        </row>
        <row r="254">
          <cell r="B254" t="str">
            <v>IP35150400</v>
          </cell>
          <cell r="C254">
            <v>249</v>
          </cell>
          <cell r="D254" t="str">
            <v>Comando para IP, caixa trifásico, capacidade de 45A.</v>
          </cell>
          <cell r="E254" t="str">
            <v xml:space="preserve"> un</v>
          </cell>
          <cell r="F254">
            <v>1238</v>
          </cell>
          <cell r="G254">
            <v>6</v>
          </cell>
        </row>
        <row r="255">
          <cell r="B255" t="str">
            <v>IP40050100</v>
          </cell>
          <cell r="C255">
            <v>250</v>
          </cell>
          <cell r="D255" t="str">
            <v>Chave blindada, bipolar, 60A. Fornecimento.</v>
          </cell>
          <cell r="E255" t="str">
            <v xml:space="preserve"> un</v>
          </cell>
          <cell r="F255">
            <v>127</v>
          </cell>
          <cell r="G255">
            <v>10</v>
          </cell>
        </row>
        <row r="256">
          <cell r="B256" t="str">
            <v>IP50300850</v>
          </cell>
          <cell r="C256">
            <v>251</v>
          </cell>
          <cell r="D256" t="str">
            <v>Reator subterrâneo para lâmpada de VS de 400W.</v>
          </cell>
          <cell r="E256" t="str">
            <v xml:space="preserve"> un</v>
          </cell>
          <cell r="F256">
            <v>79.099999999999994</v>
          </cell>
          <cell r="G256">
            <v>198</v>
          </cell>
        </row>
        <row r="257">
          <cell r="B257" t="str">
            <v>IP10350400</v>
          </cell>
          <cell r="C257">
            <v>252</v>
          </cell>
          <cell r="D257" t="str">
            <v>Caixa de ligação tipo Condulets R-15/LB-22.</v>
          </cell>
          <cell r="E257" t="str">
            <v xml:space="preserve"> un</v>
          </cell>
          <cell r="F257">
            <v>7.62</v>
          </cell>
          <cell r="G257">
            <v>40</v>
          </cell>
        </row>
        <row r="258">
          <cell r="B258" t="str">
            <v>IP20050050</v>
          </cell>
          <cell r="C258">
            <v>253</v>
          </cell>
          <cell r="D258" t="str">
            <v xml:space="preserve">Aterramento de caixa Hand-Hole. </v>
          </cell>
          <cell r="E258" t="str">
            <v xml:space="preserve"> un</v>
          </cell>
          <cell r="F258">
            <v>10.34</v>
          </cell>
          <cell r="G258">
            <v>140</v>
          </cell>
        </row>
        <row r="259">
          <cell r="B259" t="str">
            <v>IP25100153</v>
          </cell>
          <cell r="C259">
            <v>254</v>
          </cell>
          <cell r="D259" t="str">
            <v>Caixa Hand-Hole, (0,60x0,60)m.</v>
          </cell>
          <cell r="E259" t="str">
            <v xml:space="preserve"> un</v>
          </cell>
          <cell r="F259">
            <v>80.78</v>
          </cell>
          <cell r="G259">
            <v>140</v>
          </cell>
        </row>
        <row r="260">
          <cell r="B260" t="str">
            <v>IP25100165</v>
          </cell>
          <cell r="C260">
            <v>255</v>
          </cell>
          <cell r="D260" t="str">
            <v>Caixa Hand-Hole, (0,60x0,90)m.</v>
          </cell>
          <cell r="E260" t="str">
            <v xml:space="preserve"> un</v>
          </cell>
          <cell r="F260">
            <v>111.4</v>
          </cell>
          <cell r="G260">
            <v>20</v>
          </cell>
        </row>
        <row r="261">
          <cell r="B261" t="str">
            <v>IP50100200</v>
          </cell>
          <cell r="C261">
            <v>256</v>
          </cell>
          <cell r="D261" t="str">
            <v>Luminária decorativa LDRJ-06 para lâmpada VS.</v>
          </cell>
          <cell r="E261" t="str">
            <v xml:space="preserve"> un</v>
          </cell>
          <cell r="F261">
            <v>362.07</v>
          </cell>
          <cell r="G261">
            <v>360</v>
          </cell>
        </row>
        <row r="262">
          <cell r="B262" t="str">
            <v>IP50100250</v>
          </cell>
          <cell r="C262">
            <v>257</v>
          </cell>
          <cell r="D262" t="str">
            <v>Luminária decorativa tipo LDRJ-16/2.</v>
          </cell>
          <cell r="E262" t="str">
            <v xml:space="preserve"> un</v>
          </cell>
          <cell r="F262">
            <v>249.69</v>
          </cell>
          <cell r="G262">
            <v>280</v>
          </cell>
        </row>
        <row r="263">
          <cell r="B263" t="str">
            <v>IP50200050</v>
          </cell>
          <cell r="C263">
            <v>258</v>
          </cell>
          <cell r="D263" t="str">
            <v>Base simples para luminária LDRJ-06.</v>
          </cell>
          <cell r="E263" t="str">
            <v xml:space="preserve"> un</v>
          </cell>
          <cell r="F263">
            <v>40</v>
          </cell>
          <cell r="G263">
            <v>280</v>
          </cell>
        </row>
        <row r="264">
          <cell r="B264" t="str">
            <v>IP50250406</v>
          </cell>
          <cell r="C264">
            <v>259</v>
          </cell>
          <cell r="D264" t="str">
            <v>Lâmpada de multivapor metálico (MVM) 70W/220V.</v>
          </cell>
          <cell r="E264" t="str">
            <v xml:space="preserve"> un</v>
          </cell>
          <cell r="F264">
            <v>73.77</v>
          </cell>
          <cell r="G264">
            <v>80</v>
          </cell>
        </row>
        <row r="265">
          <cell r="B265" t="str">
            <v>IP50250412</v>
          </cell>
          <cell r="C265">
            <v>260</v>
          </cell>
          <cell r="D265" t="str">
            <v>Lâmpada de multivapor metálico (MVM) 150W/220V.</v>
          </cell>
          <cell r="E265" t="str">
            <v xml:space="preserve"> un</v>
          </cell>
          <cell r="F265">
            <v>163.22999999999999</v>
          </cell>
          <cell r="G265">
            <v>20</v>
          </cell>
        </row>
        <row r="266">
          <cell r="B266" t="str">
            <v>IP05350100</v>
          </cell>
          <cell r="C266">
            <v>261</v>
          </cell>
          <cell r="D266" t="str">
            <v>Fundação simples de concreto pré-moldado,RIOLUZ.</v>
          </cell>
          <cell r="E266" t="str">
            <v xml:space="preserve"> un</v>
          </cell>
          <cell r="F266">
            <v>55.26</v>
          </cell>
          <cell r="G266">
            <v>70</v>
          </cell>
        </row>
        <row r="267">
          <cell r="B267" t="str">
            <v>IP05350150</v>
          </cell>
          <cell r="C267">
            <v>262</v>
          </cell>
          <cell r="D267" t="str">
            <v>Fundação simples de concreto pré-moldado,RIOLUZ.</v>
          </cell>
          <cell r="E267" t="str">
            <v xml:space="preserve"> un</v>
          </cell>
          <cell r="F267">
            <v>61.7</v>
          </cell>
          <cell r="G267">
            <v>70</v>
          </cell>
        </row>
        <row r="268">
          <cell r="B268" t="str">
            <v>IP05550150</v>
          </cell>
          <cell r="C268">
            <v>263</v>
          </cell>
          <cell r="D268" t="str">
            <v>Braço, padrão RIOLUZ, de 1,5m até 2,50m.</v>
          </cell>
          <cell r="E268" t="str">
            <v xml:space="preserve"> un</v>
          </cell>
          <cell r="F268">
            <v>47.7</v>
          </cell>
          <cell r="G268">
            <v>280</v>
          </cell>
        </row>
        <row r="269">
          <cell r="B269" t="str">
            <v>IP15200050</v>
          </cell>
          <cell r="C269">
            <v>264</v>
          </cell>
          <cell r="D269" t="str">
            <v>Mufla, 12/20Kv, referência terminal modular TM.</v>
          </cell>
          <cell r="E269" t="str">
            <v xml:space="preserve"> un</v>
          </cell>
          <cell r="F269">
            <v>173.71</v>
          </cell>
          <cell r="G269">
            <v>40</v>
          </cell>
        </row>
        <row r="270">
          <cell r="B270" t="str">
            <v>IP15500100</v>
          </cell>
          <cell r="C270">
            <v>265</v>
          </cell>
          <cell r="D270" t="str">
            <v>Anilha de nylon para identificação de condutor XLPE.</v>
          </cell>
          <cell r="E270" t="str">
            <v xml:space="preserve"> un</v>
          </cell>
          <cell r="F270">
            <v>0.02</v>
          </cell>
          <cell r="G270">
            <v>324</v>
          </cell>
        </row>
        <row r="271">
          <cell r="B271" t="str">
            <v>IP15500150</v>
          </cell>
          <cell r="C271">
            <v>266</v>
          </cell>
          <cell r="D271" t="str">
            <v>Anilha de nylon para identificação de condutor XLPE.</v>
          </cell>
          <cell r="E271" t="str">
            <v xml:space="preserve"> un</v>
          </cell>
          <cell r="F271">
            <v>0.03</v>
          </cell>
          <cell r="G271">
            <v>324</v>
          </cell>
        </row>
        <row r="272">
          <cell r="B272" t="str">
            <v>IP20050053</v>
          </cell>
          <cell r="C272">
            <v>267</v>
          </cell>
          <cell r="D272" t="str">
            <v>Aterramento de poste de aço.</v>
          </cell>
          <cell r="E272" t="str">
            <v xml:space="preserve"> un</v>
          </cell>
          <cell r="F272">
            <v>18.57</v>
          </cell>
          <cell r="G272">
            <v>140</v>
          </cell>
        </row>
        <row r="273">
          <cell r="B273" t="str">
            <v>IP20050056</v>
          </cell>
          <cell r="C273">
            <v>268</v>
          </cell>
          <cell r="D273" t="str">
            <v>Aterramento de tampão.</v>
          </cell>
          <cell r="E273" t="str">
            <v xml:space="preserve"> un</v>
          </cell>
          <cell r="F273">
            <v>28.47</v>
          </cell>
          <cell r="G273">
            <v>140</v>
          </cell>
        </row>
        <row r="274">
          <cell r="B274" t="str">
            <v>IP20050153</v>
          </cell>
          <cell r="C274">
            <v>269</v>
          </cell>
          <cell r="D274" t="str">
            <v>Conjunto de aterramento de transformador.</v>
          </cell>
          <cell r="E274" t="str">
            <v xml:space="preserve"> un</v>
          </cell>
          <cell r="F274">
            <v>176.69</v>
          </cell>
          <cell r="G274">
            <v>53</v>
          </cell>
        </row>
        <row r="275">
          <cell r="B275" t="str">
            <v>IP30200509</v>
          </cell>
          <cell r="C275">
            <v>270</v>
          </cell>
          <cell r="D275" t="str">
            <v>Luva para eletroduto de PVC rígido de 50mm.</v>
          </cell>
          <cell r="E275" t="str">
            <v xml:space="preserve"> un</v>
          </cell>
          <cell r="F275">
            <v>3.43</v>
          </cell>
          <cell r="G275">
            <v>40</v>
          </cell>
        </row>
        <row r="276">
          <cell r="B276" t="str">
            <v>IP50300700</v>
          </cell>
          <cell r="C276">
            <v>271</v>
          </cell>
          <cell r="D276" t="str">
            <v>Reator subterrâneo lâmpada vapor de sódio de 70W.</v>
          </cell>
          <cell r="E276" t="str">
            <v xml:space="preserve"> un</v>
          </cell>
          <cell r="F276">
            <v>40.54</v>
          </cell>
          <cell r="G276">
            <v>200</v>
          </cell>
        </row>
        <row r="277">
          <cell r="B277" t="str">
            <v>IP50300750</v>
          </cell>
          <cell r="C277">
            <v>272</v>
          </cell>
          <cell r="D277" t="str">
            <v>Reator subterrâneo lâmpada vapor de sódio de 150W.</v>
          </cell>
          <cell r="E277" t="str">
            <v xml:space="preserve"> un</v>
          </cell>
          <cell r="F277">
            <v>74.319999999999993</v>
          </cell>
          <cell r="G277">
            <v>26</v>
          </cell>
        </row>
        <row r="278">
          <cell r="B278" t="str">
            <v>IP60200200</v>
          </cell>
          <cell r="C278">
            <v>273</v>
          </cell>
          <cell r="D278" t="str">
            <v xml:space="preserve">Retirada de chaves fusíveis e ferragens, linha 13,2Kv.   </v>
          </cell>
          <cell r="E278" t="str">
            <v xml:space="preserve"> un</v>
          </cell>
          <cell r="F278">
            <v>9.76</v>
          </cell>
          <cell r="G278">
            <v>100</v>
          </cell>
        </row>
        <row r="279">
          <cell r="B279" t="str">
            <v>IP60200362</v>
          </cell>
          <cell r="C279">
            <v>274</v>
          </cell>
          <cell r="D279" t="str">
            <v>Retirada de luminária em poste com 13m a 15m.</v>
          </cell>
          <cell r="E279" t="str">
            <v xml:space="preserve"> un</v>
          </cell>
          <cell r="F279">
            <v>9.76</v>
          </cell>
          <cell r="G279">
            <v>118</v>
          </cell>
        </row>
        <row r="280">
          <cell r="B280" t="str">
            <v>IP60200512</v>
          </cell>
          <cell r="C280">
            <v>275</v>
          </cell>
          <cell r="D280" t="str">
            <v xml:space="preserve">Retirada de poste de concreto ou aço de 13m a 15m.   </v>
          </cell>
          <cell r="E280" t="str">
            <v xml:space="preserve"> un</v>
          </cell>
          <cell r="F280">
            <v>97.64</v>
          </cell>
          <cell r="G280">
            <v>108</v>
          </cell>
        </row>
        <row r="281">
          <cell r="B281" t="str">
            <v>IP60200650</v>
          </cell>
          <cell r="C281">
            <v>276</v>
          </cell>
          <cell r="D281" t="str">
            <v xml:space="preserve">Retirada de rede aérea de 13,2Kv (lance).   </v>
          </cell>
          <cell r="E281" t="str">
            <v xml:space="preserve"> un</v>
          </cell>
          <cell r="F281">
            <v>19.53</v>
          </cell>
          <cell r="G281">
            <v>94</v>
          </cell>
        </row>
        <row r="282">
          <cell r="B282" t="str">
            <v>IP60200800</v>
          </cell>
          <cell r="C282">
            <v>277</v>
          </cell>
          <cell r="D282" t="str">
            <v xml:space="preserve">Retirada de transformadores de 5Kva até 112,5Kva.   </v>
          </cell>
          <cell r="E282" t="str">
            <v xml:space="preserve"> un</v>
          </cell>
          <cell r="F282">
            <v>39.06</v>
          </cell>
          <cell r="G282">
            <v>2</v>
          </cell>
        </row>
        <row r="283">
          <cell r="B283" t="str">
            <v>IP99990150</v>
          </cell>
          <cell r="C283">
            <v>278</v>
          </cell>
          <cell r="D283" t="str">
            <v>Capa isolante de silicone para conector tipo cunha.</v>
          </cell>
          <cell r="E283" t="str">
            <v xml:space="preserve"> un</v>
          </cell>
          <cell r="F283">
            <v>3.68</v>
          </cell>
          <cell r="G283">
            <v>1475</v>
          </cell>
        </row>
        <row r="284">
          <cell r="B284" t="str">
            <v>ST05051200</v>
          </cell>
          <cell r="C284">
            <v>279</v>
          </cell>
          <cell r="D284" t="str">
            <v>Sinalização horizontal, aplicada por extursão.</v>
          </cell>
          <cell r="E284" t="str">
            <v>m2</v>
          </cell>
          <cell r="F284">
            <v>37.81</v>
          </cell>
          <cell r="G284">
            <v>1000</v>
          </cell>
        </row>
        <row r="285">
          <cell r="B285" t="str">
            <v>ST10150050</v>
          </cell>
          <cell r="C285">
            <v>280</v>
          </cell>
          <cell r="D285" t="str">
            <v>Bloco semafórico para pedestre.</v>
          </cell>
          <cell r="E285" t="str">
            <v xml:space="preserve"> un</v>
          </cell>
          <cell r="F285">
            <v>224.25</v>
          </cell>
          <cell r="G285">
            <v>60</v>
          </cell>
        </row>
        <row r="286">
          <cell r="B286" t="str">
            <v>ST10150150</v>
          </cell>
          <cell r="C286">
            <v>281</v>
          </cell>
          <cell r="D286" t="str">
            <v>Bloco semafórico principal.</v>
          </cell>
          <cell r="E286" t="str">
            <v xml:space="preserve"> un</v>
          </cell>
          <cell r="F286">
            <v>691.39</v>
          </cell>
          <cell r="G286">
            <v>48</v>
          </cell>
        </row>
        <row r="287">
          <cell r="B287" t="str">
            <v>ST10150200</v>
          </cell>
          <cell r="C287">
            <v>282</v>
          </cell>
          <cell r="D287" t="str">
            <v>Bloco semafórico repetidor.</v>
          </cell>
          <cell r="E287" t="str">
            <v xml:space="preserve"> un</v>
          </cell>
          <cell r="F287">
            <v>423</v>
          </cell>
          <cell r="G287">
            <v>65</v>
          </cell>
        </row>
        <row r="288">
          <cell r="B288" t="str">
            <v>ST10150300</v>
          </cell>
          <cell r="C288">
            <v>283</v>
          </cell>
          <cell r="D288" t="str">
            <v>Conjunto semafórico para pedestre.</v>
          </cell>
          <cell r="E288" t="str">
            <v xml:space="preserve"> un</v>
          </cell>
          <cell r="F288">
            <v>1779.7</v>
          </cell>
          <cell r="G288">
            <v>20</v>
          </cell>
        </row>
        <row r="289">
          <cell r="B289" t="str">
            <v>ST15250100</v>
          </cell>
          <cell r="C289">
            <v>284</v>
          </cell>
          <cell r="D289" t="str">
            <v>Placa de sinalização de alumínio com fundo pintado.</v>
          </cell>
          <cell r="E289" t="str">
            <v>m2</v>
          </cell>
          <cell r="F289">
            <v>239</v>
          </cell>
          <cell r="G289">
            <v>30</v>
          </cell>
        </row>
        <row r="290">
          <cell r="B290" t="str">
            <v>ST15250150</v>
          </cell>
          <cell r="C290">
            <v>285</v>
          </cell>
          <cell r="D290" t="str">
            <v>Placa de sinalização de alumínio em película refletiva.</v>
          </cell>
          <cell r="E290" t="str">
            <v>m2</v>
          </cell>
          <cell r="F290">
            <v>1013.69</v>
          </cell>
          <cell r="G290">
            <v>60</v>
          </cell>
        </row>
        <row r="291">
          <cell r="B291" t="str">
            <v>ST15250200</v>
          </cell>
          <cell r="C291">
            <v>286</v>
          </cell>
          <cell r="D291" t="str">
            <v>Placa de sinalização de alumínio em película refletiva.</v>
          </cell>
          <cell r="E291" t="str">
            <v>m2</v>
          </cell>
          <cell r="F291">
            <v>564.05999999999995</v>
          </cell>
          <cell r="G291">
            <v>400</v>
          </cell>
        </row>
        <row r="292">
          <cell r="B292" t="str">
            <v>ST10100050</v>
          </cell>
          <cell r="C292">
            <v>287</v>
          </cell>
          <cell r="D292" t="str">
            <v>Controlador de área, compatível com CET-RIO/CTA.</v>
          </cell>
          <cell r="E292" t="str">
            <v xml:space="preserve"> un</v>
          </cell>
          <cell r="F292">
            <v>53682.42</v>
          </cell>
          <cell r="G292">
            <v>1</v>
          </cell>
        </row>
        <row r="293">
          <cell r="B293" t="str">
            <v>ST10100450</v>
          </cell>
          <cell r="C293">
            <v>288</v>
          </cell>
          <cell r="D293" t="str">
            <v>Controlador eletrônico de tráfego local, 4 fases.</v>
          </cell>
          <cell r="E293" t="str">
            <v xml:space="preserve"> un</v>
          </cell>
          <cell r="F293">
            <v>8268.98</v>
          </cell>
          <cell r="G293">
            <v>2</v>
          </cell>
        </row>
        <row r="294">
          <cell r="B294" t="str">
            <v>ST10100500</v>
          </cell>
          <cell r="C294">
            <v>289</v>
          </cell>
          <cell r="D294" t="str">
            <v>Controlador eletrônico de tráfego local, 6 fases.</v>
          </cell>
          <cell r="E294" t="str">
            <v xml:space="preserve"> un</v>
          </cell>
          <cell r="F294">
            <v>9048.98</v>
          </cell>
          <cell r="G294">
            <v>1</v>
          </cell>
        </row>
        <row r="295">
          <cell r="B295" t="str">
            <v>ST10100550</v>
          </cell>
          <cell r="C295">
            <v>290</v>
          </cell>
          <cell r="D295" t="str">
            <v>Controlador eletrônico de tráfego local, 8 fases.</v>
          </cell>
          <cell r="E295" t="str">
            <v xml:space="preserve"> un</v>
          </cell>
          <cell r="F295">
            <v>9828.98</v>
          </cell>
          <cell r="G295">
            <v>1</v>
          </cell>
        </row>
        <row r="296">
          <cell r="B296" t="str">
            <v>ST10100600</v>
          </cell>
          <cell r="C296">
            <v>291</v>
          </cell>
          <cell r="D296" t="str">
            <v>Controlador eletrônico de tráfego local, 10 fases.</v>
          </cell>
          <cell r="E296" t="str">
            <v xml:space="preserve"> un</v>
          </cell>
          <cell r="F296">
            <v>15372.94</v>
          </cell>
          <cell r="G296">
            <v>1</v>
          </cell>
        </row>
        <row r="297">
          <cell r="B297" t="str">
            <v>ST10100650</v>
          </cell>
          <cell r="C297">
            <v>292</v>
          </cell>
          <cell r="D297" t="str">
            <v>Controlador eletrônico de tráfego local, 12 fases.</v>
          </cell>
          <cell r="E297" t="str">
            <v xml:space="preserve"> un</v>
          </cell>
          <cell r="F297">
            <v>16152.94</v>
          </cell>
          <cell r="G297">
            <v>2</v>
          </cell>
        </row>
        <row r="298">
          <cell r="B298" t="str">
            <v>ST10150300</v>
          </cell>
          <cell r="C298">
            <v>293</v>
          </cell>
          <cell r="D298" t="str">
            <v>Conjunto semafórico para pedestre.</v>
          </cell>
          <cell r="E298" t="str">
            <v xml:space="preserve"> un</v>
          </cell>
          <cell r="F298">
            <v>1779.7</v>
          </cell>
          <cell r="G298">
            <v>20</v>
          </cell>
        </row>
        <row r="299">
          <cell r="B299" t="str">
            <v>ST25100150</v>
          </cell>
          <cell r="C299">
            <v>294</v>
          </cell>
          <cell r="D299" t="str">
            <v>Fornecimento de cabo comunicação de CTP-APL-50.</v>
          </cell>
          <cell r="E299" t="str">
            <v>m</v>
          </cell>
          <cell r="F299">
            <v>2.64</v>
          </cell>
          <cell r="G299">
            <v>220</v>
          </cell>
        </row>
        <row r="300">
          <cell r="B300" t="str">
            <v>ST25100300</v>
          </cell>
          <cell r="C300">
            <v>295</v>
          </cell>
          <cell r="D300" t="str">
            <v>Fornecimento de cabo comunicação de cobre, 0,65mm2.</v>
          </cell>
          <cell r="E300" t="str">
            <v>m</v>
          </cell>
          <cell r="F300">
            <v>0.97</v>
          </cell>
          <cell r="G300">
            <v>1215</v>
          </cell>
        </row>
        <row r="301">
          <cell r="B301" t="str">
            <v>ST25100400</v>
          </cell>
          <cell r="C301">
            <v>296</v>
          </cell>
          <cell r="D301" t="str">
            <v xml:space="preserve">Fornecimento de fio telefônico FE-100, ø de 1mm2.      </v>
          </cell>
          <cell r="E301" t="str">
            <v>m</v>
          </cell>
          <cell r="F301">
            <v>0.57999999999999996</v>
          </cell>
          <cell r="G301">
            <v>4618</v>
          </cell>
        </row>
        <row r="302">
          <cell r="B302" t="str">
            <v>ST25150050</v>
          </cell>
          <cell r="C302">
            <v>297</v>
          </cell>
          <cell r="D302" t="str">
            <v>Cabo de fibra ótico, monomodo, geleado.</v>
          </cell>
          <cell r="E302" t="str">
            <v>m</v>
          </cell>
          <cell r="F302">
            <v>3.99</v>
          </cell>
          <cell r="G302">
            <v>972</v>
          </cell>
        </row>
        <row r="303">
          <cell r="B303" t="str">
            <v>ST05050150</v>
          </cell>
          <cell r="C303">
            <v>298</v>
          </cell>
          <cell r="D303" t="str">
            <v>Laminado elastoplástico em faixas, colorido.</v>
          </cell>
          <cell r="E303" t="str">
            <v>m2</v>
          </cell>
          <cell r="F303">
            <v>67.95</v>
          </cell>
          <cell r="G303">
            <v>254</v>
          </cell>
        </row>
        <row r="304">
          <cell r="B304" t="str">
            <v>ST05050250</v>
          </cell>
          <cell r="C304">
            <v>299</v>
          </cell>
          <cell r="D304" t="str">
            <v>Laminado elastoplástico em faixas, cor branca.</v>
          </cell>
          <cell r="E304" t="str">
            <v>m2</v>
          </cell>
          <cell r="F304">
            <v>60.65</v>
          </cell>
          <cell r="G304">
            <v>254</v>
          </cell>
        </row>
        <row r="305">
          <cell r="B305" t="str">
            <v>ST10050050A</v>
          </cell>
          <cell r="C305">
            <v>300</v>
          </cell>
          <cell r="D305" t="str">
            <v>Cabo de cobre estanhado, seção de 7x2,5mm2.</v>
          </cell>
          <cell r="E305" t="str">
            <v>m</v>
          </cell>
          <cell r="F305">
            <v>4.8499999999999996</v>
          </cell>
          <cell r="G305">
            <v>1000</v>
          </cell>
        </row>
        <row r="306">
          <cell r="B306" t="str">
            <v>ST10050100A</v>
          </cell>
          <cell r="C306">
            <v>301</v>
          </cell>
          <cell r="D306" t="str">
            <v>Cabo de cobre estanhado, seção de 4x6mm2.</v>
          </cell>
          <cell r="E306" t="str">
            <v>m</v>
          </cell>
          <cell r="F306">
            <v>5.64</v>
          </cell>
          <cell r="G306">
            <v>400</v>
          </cell>
        </row>
        <row r="307">
          <cell r="B307" t="str">
            <v>ST10050150A</v>
          </cell>
          <cell r="C307">
            <v>302</v>
          </cell>
          <cell r="D307" t="str">
            <v>Cabo de cobre estanhado, seção de 4x10mm2.</v>
          </cell>
          <cell r="E307" t="str">
            <v>m</v>
          </cell>
          <cell r="F307">
            <v>8.77</v>
          </cell>
          <cell r="G307">
            <v>240</v>
          </cell>
        </row>
        <row r="308">
          <cell r="B308" t="str">
            <v>ST10050250A</v>
          </cell>
          <cell r="C308">
            <v>303</v>
          </cell>
          <cell r="D308" t="str">
            <v>Caixa com tampa de ferro leve 300L-400mm,CET-RIO.</v>
          </cell>
          <cell r="E308" t="str">
            <v>un</v>
          </cell>
          <cell r="F308">
            <v>72.06</v>
          </cell>
          <cell r="G308">
            <v>48</v>
          </cell>
        </row>
        <row r="309">
          <cell r="B309" t="str">
            <v>ST10200150A</v>
          </cell>
          <cell r="C309">
            <v>304</v>
          </cell>
          <cell r="D309" t="str">
            <v xml:space="preserve">Base de concreto armado para controlador de tráfego.  </v>
          </cell>
          <cell r="E309" t="str">
            <v>un</v>
          </cell>
          <cell r="F309">
            <v>49.39</v>
          </cell>
          <cell r="G309">
            <v>4</v>
          </cell>
        </row>
        <row r="310">
          <cell r="B310" t="str">
            <v>ST10200250A</v>
          </cell>
          <cell r="C310">
            <v>305</v>
          </cell>
          <cell r="D310" t="str">
            <v xml:space="preserve">Instalação, programação de controlador de tráfego.    </v>
          </cell>
          <cell r="E310" t="str">
            <v>un</v>
          </cell>
          <cell r="F310">
            <v>159.88</v>
          </cell>
          <cell r="G310">
            <v>4</v>
          </cell>
        </row>
        <row r="311">
          <cell r="B311" t="str">
            <v>ST10200300</v>
          </cell>
          <cell r="C311">
            <v>306</v>
          </cell>
          <cell r="D311" t="str">
            <v>Serviços de instalação de laços indutivos.</v>
          </cell>
          <cell r="E311" t="str">
            <v>un</v>
          </cell>
          <cell r="F311">
            <v>680</v>
          </cell>
          <cell r="G311">
            <v>7</v>
          </cell>
        </row>
        <row r="312">
          <cell r="B312" t="str">
            <v>ST15100200</v>
          </cell>
          <cell r="C312">
            <v>307</v>
          </cell>
          <cell r="D312" t="str">
            <v>Poste tipo G9, simples, de 2" de diâmetro.</v>
          </cell>
          <cell r="E312" t="str">
            <v>un</v>
          </cell>
          <cell r="F312">
            <v>163.80000000000001</v>
          </cell>
          <cell r="G312">
            <v>70</v>
          </cell>
        </row>
        <row r="313">
          <cell r="B313" t="str">
            <v>ST15100250</v>
          </cell>
          <cell r="C313">
            <v>308</v>
          </cell>
          <cell r="D313" t="str">
            <v>Poste tipo S5, simples, de 4" de diâmetro.</v>
          </cell>
          <cell r="E313" t="str">
            <v>un</v>
          </cell>
          <cell r="F313">
            <v>496.65</v>
          </cell>
          <cell r="G313">
            <v>19</v>
          </cell>
        </row>
        <row r="314">
          <cell r="B314" t="str">
            <v>ST15100350</v>
          </cell>
          <cell r="C314">
            <v>309</v>
          </cell>
          <cell r="D314" t="str">
            <v>Poste tipo G2 ou S2, coluna de 4 1/2" de diâmetro.</v>
          </cell>
          <cell r="E314" t="str">
            <v>un</v>
          </cell>
          <cell r="F314">
            <v>1234.8</v>
          </cell>
          <cell r="G314">
            <v>14</v>
          </cell>
        </row>
        <row r="315">
          <cell r="B315" t="str">
            <v>ST15100400</v>
          </cell>
          <cell r="C315">
            <v>310</v>
          </cell>
          <cell r="D315" t="str">
            <v>Poste tipo G1 ou S1, coluna de 4 1/2" de diâmetro.</v>
          </cell>
          <cell r="E315" t="str">
            <v>un</v>
          </cell>
          <cell r="F315">
            <v>1342.95</v>
          </cell>
          <cell r="G315">
            <v>15</v>
          </cell>
        </row>
        <row r="316">
          <cell r="B316" t="str">
            <v>ST25050300A</v>
          </cell>
          <cell r="C316">
            <v>311</v>
          </cell>
          <cell r="D316" t="str">
            <v>Instalação subterrânea de cabos de comunicação.</v>
          </cell>
          <cell r="E316" t="str">
            <v>m</v>
          </cell>
          <cell r="F316">
            <v>2.12</v>
          </cell>
          <cell r="G316">
            <v>5700</v>
          </cell>
        </row>
        <row r="317">
          <cell r="B317" t="str">
            <v>ST45150050</v>
          </cell>
          <cell r="C317">
            <v>312</v>
          </cell>
          <cell r="D317" t="str">
            <v>Caixa com tampa de ferro,leve 600L-600mmCET-RIO.</v>
          </cell>
          <cell r="E317" t="str">
            <v>un</v>
          </cell>
          <cell r="F317">
            <v>265.45</v>
          </cell>
          <cell r="G317">
            <v>55</v>
          </cell>
        </row>
        <row r="318">
          <cell r="B318" t="str">
            <v>ST45200050</v>
          </cell>
          <cell r="C318">
            <v>313</v>
          </cell>
          <cell r="D318" t="str">
            <v>Cabo de cobre estanhado, comando,XLPE 9x1,5mm2.</v>
          </cell>
          <cell r="E318" t="str">
            <v>m</v>
          </cell>
          <cell r="F318">
            <v>4.34</v>
          </cell>
          <cell r="G318">
            <v>1800</v>
          </cell>
        </row>
        <row r="319">
          <cell r="B319" t="str">
            <v>ST45200200</v>
          </cell>
          <cell r="C319">
            <v>314</v>
          </cell>
          <cell r="D319" t="str">
            <v xml:space="preserve">Instalação e teste de blocos semafóricos.  </v>
          </cell>
          <cell r="E319" t="str">
            <v>un</v>
          </cell>
          <cell r="F319">
            <v>54.85</v>
          </cell>
          <cell r="G319">
            <v>58</v>
          </cell>
        </row>
        <row r="321">
          <cell r="B321" t="str">
            <v>ITENS INSERIDOS</v>
          </cell>
        </row>
        <row r="322">
          <cell r="B322" t="str">
            <v>BP20150053</v>
          </cell>
          <cell r="C322">
            <v>315</v>
          </cell>
          <cell r="D322" t="str">
            <v>Sarjeta e meio-fio conjugados, moldado no local, 0,45m.</v>
          </cell>
          <cell r="E322" t="str">
            <v>m</v>
          </cell>
          <cell r="F322">
            <v>37.200000000000003</v>
          </cell>
          <cell r="G322">
            <v>3640.55</v>
          </cell>
        </row>
        <row r="323">
          <cell r="B323" t="str">
            <v>BP10200356</v>
          </cell>
          <cell r="C323">
            <v>316</v>
          </cell>
          <cell r="D323" t="str">
            <v xml:space="preserve">Revestimento intertravado, cor natural, 8cm. </v>
          </cell>
          <cell r="E323" t="str">
            <v>m2</v>
          </cell>
          <cell r="F323">
            <v>38.08</v>
          </cell>
          <cell r="G323">
            <v>13265.71</v>
          </cell>
        </row>
        <row r="324">
          <cell r="B324" t="str">
            <v>BP10200359</v>
          </cell>
          <cell r="C324">
            <v>317</v>
          </cell>
          <cell r="D324" t="str">
            <v>Revestimento intertravado com cimento cinza, colorido; 8cm.</v>
          </cell>
          <cell r="E324" t="str">
            <v>m2</v>
          </cell>
          <cell r="F324">
            <v>43.85</v>
          </cell>
          <cell r="G324">
            <v>1167.57</v>
          </cell>
        </row>
        <row r="326">
          <cell r="B326" t="str">
            <v>ITENS NOVOS</v>
          </cell>
        </row>
        <row r="327">
          <cell r="B327" t="str">
            <v>AD05200050</v>
          </cell>
          <cell r="C327">
            <v>318</v>
          </cell>
          <cell r="D327" t="str">
            <v xml:space="preserve">Sondagem a percurssao ate 3" </v>
          </cell>
          <cell r="E327" t="str">
            <v>m</v>
          </cell>
          <cell r="F327">
            <v>49</v>
          </cell>
          <cell r="G327">
            <v>270</v>
          </cell>
        </row>
        <row r="328">
          <cell r="B328" t="str">
            <v>AD15050050</v>
          </cell>
          <cell r="C328">
            <v>319</v>
          </cell>
          <cell r="D328" t="str">
            <v>Deslocamento, entre furos, sondagem a percurssao.</v>
          </cell>
          <cell r="E328" t="str">
            <v>un</v>
          </cell>
          <cell r="F328">
            <v>152.19</v>
          </cell>
          <cell r="G328">
            <v>13</v>
          </cell>
        </row>
        <row r="329">
          <cell r="B329" t="str">
            <v>AD20150050</v>
          </cell>
          <cell r="C329">
            <v>320</v>
          </cell>
          <cell r="D329" t="str">
            <v>Container para escritorio.</v>
          </cell>
          <cell r="E329" t="str">
            <v>un.mes</v>
          </cell>
          <cell r="F329">
            <v>494.18</v>
          </cell>
          <cell r="G329">
            <v>6</v>
          </cell>
        </row>
        <row r="330">
          <cell r="B330" t="str">
            <v>AD20150150</v>
          </cell>
          <cell r="C330">
            <v>321</v>
          </cell>
          <cell r="D330" t="str">
            <v>Container para WC.</v>
          </cell>
          <cell r="E330" t="str">
            <v>un.mes</v>
          </cell>
          <cell r="F330">
            <v>511.48</v>
          </cell>
          <cell r="G330">
            <v>3</v>
          </cell>
        </row>
        <row r="331">
          <cell r="B331" t="str">
            <v>AD40050128</v>
          </cell>
          <cell r="C331">
            <v>322</v>
          </cell>
          <cell r="D331" t="str">
            <v>Engenheiro coordenador geral de projetos.</v>
          </cell>
          <cell r="E331" t="str">
            <v>h</v>
          </cell>
          <cell r="F331">
            <v>43.69</v>
          </cell>
          <cell r="G331">
            <v>378</v>
          </cell>
        </row>
        <row r="332">
          <cell r="B332" t="str">
            <v>AD40050152</v>
          </cell>
          <cell r="C332">
            <v>323</v>
          </cell>
          <cell r="D332" t="str">
            <v>Mestre de obra A (inclusive encargos sociais).</v>
          </cell>
          <cell r="E332" t="str">
            <v>h</v>
          </cell>
          <cell r="F332">
            <v>15.91</v>
          </cell>
          <cell r="G332">
            <v>3009</v>
          </cell>
        </row>
        <row r="333">
          <cell r="B333" t="str">
            <v>AL05250450</v>
          </cell>
          <cell r="C333">
            <v>324</v>
          </cell>
          <cell r="D333" t="str">
            <v>Alvenaria de blocos de concreto (20x20x40)cm.</v>
          </cell>
          <cell r="E333" t="str">
            <v>m2</v>
          </cell>
          <cell r="F333">
            <v>32.409999999999997</v>
          </cell>
          <cell r="G333">
            <v>732.34</v>
          </cell>
        </row>
        <row r="334">
          <cell r="B334" t="str">
            <v>BP10250303</v>
          </cell>
          <cell r="C334">
            <v>325</v>
          </cell>
          <cell r="D334" t="str">
            <v>Pavimentacao com paralelepipedos, colchao de pó.</v>
          </cell>
          <cell r="E334" t="str">
            <v>m2</v>
          </cell>
          <cell r="F334">
            <v>34.6</v>
          </cell>
          <cell r="G334">
            <v>577.88</v>
          </cell>
        </row>
        <row r="335">
          <cell r="B335" t="str">
            <v>BP20100100</v>
          </cell>
          <cell r="C335">
            <v>326</v>
          </cell>
          <cell r="D335" t="str">
            <v>Meio-fio de concreto 13,5MPa mold no local, 0,15x0,30m.</v>
          </cell>
          <cell r="E335" t="str">
            <v>m</v>
          </cell>
          <cell r="F335">
            <v>23.38</v>
          </cell>
          <cell r="G335">
            <v>277.51</v>
          </cell>
        </row>
        <row r="336">
          <cell r="B336" t="str">
            <v>DR30200053</v>
          </cell>
          <cell r="C336">
            <v>327</v>
          </cell>
          <cell r="D336" t="str">
            <v>Caixa de inspecao para esgoto sanitario 0,75m de prof.</v>
          </cell>
          <cell r="E336" t="str">
            <v>un</v>
          </cell>
          <cell r="F336">
            <v>247.46</v>
          </cell>
          <cell r="G336">
            <v>79</v>
          </cell>
        </row>
        <row r="337">
          <cell r="B337" t="str">
            <v>DR35050050</v>
          </cell>
          <cell r="C337">
            <v>328</v>
          </cell>
          <cell r="D337" t="str">
            <v>Tampao de ferro fundido artic., de 30cm,RIOLUZ/CET-RIO.</v>
          </cell>
          <cell r="E337" t="str">
            <v xml:space="preserve">un  </v>
          </cell>
          <cell r="F337">
            <v>50.48</v>
          </cell>
          <cell r="G337">
            <v>199</v>
          </cell>
        </row>
        <row r="338">
          <cell r="B338" t="str">
            <v>DR35050053</v>
          </cell>
          <cell r="C338">
            <v>329</v>
          </cell>
          <cell r="D338" t="str">
            <v>Tampao de ferro fundido leve ø0,60m padrao RIOLUZ.</v>
          </cell>
          <cell r="E338" t="str">
            <v xml:space="preserve">un  </v>
          </cell>
          <cell r="F338">
            <v>206.59</v>
          </cell>
          <cell r="G338">
            <v>14</v>
          </cell>
        </row>
        <row r="339">
          <cell r="B339" t="str">
            <v>DR55050050</v>
          </cell>
          <cell r="C339">
            <v>330</v>
          </cell>
          <cell r="D339" t="str">
            <v>Camada horizontal de brita.</v>
          </cell>
          <cell r="E339" t="str">
            <v>m3</v>
          </cell>
          <cell r="F339">
            <v>41.32</v>
          </cell>
          <cell r="G339">
            <v>38.5</v>
          </cell>
        </row>
        <row r="340">
          <cell r="B340" t="str">
            <v>ET05600050</v>
          </cell>
          <cell r="C340">
            <v>331</v>
          </cell>
          <cell r="D340" t="str">
            <v>Concreto armado de 15MPa.</v>
          </cell>
          <cell r="E340" t="str">
            <v>m3</v>
          </cell>
          <cell r="F340">
            <v>700.29</v>
          </cell>
          <cell r="G340">
            <v>148.97999999999999</v>
          </cell>
        </row>
        <row r="341">
          <cell r="B341" t="str">
            <v>ET15200103</v>
          </cell>
          <cell r="C341">
            <v>332</v>
          </cell>
          <cell r="D341" t="str">
            <v>Formas de placas de Madeirit,17mm de espessura plast.</v>
          </cell>
          <cell r="E341" t="str">
            <v>m2</v>
          </cell>
          <cell r="F341">
            <v>47.48</v>
          </cell>
          <cell r="G341">
            <v>1739.95</v>
          </cell>
        </row>
        <row r="342">
          <cell r="B342" t="str">
            <v>ET20050050</v>
          </cell>
          <cell r="C342">
            <v>333</v>
          </cell>
          <cell r="D342" t="str">
            <v>Escoramento de pontilhoes,pontes,viadutos concreto armado.</v>
          </cell>
          <cell r="E342" t="str">
            <v>m3</v>
          </cell>
          <cell r="F342">
            <v>40.97</v>
          </cell>
          <cell r="G342">
            <v>2258.8000000000002</v>
          </cell>
        </row>
        <row r="343">
          <cell r="B343" t="str">
            <v>ET20300100</v>
          </cell>
          <cell r="C343">
            <v>334</v>
          </cell>
          <cell r="D343" t="str">
            <v xml:space="preserve">Escoramento de formas de 1,50m e ate 5m. </v>
          </cell>
          <cell r="E343" t="str">
            <v>m2</v>
          </cell>
          <cell r="F343">
            <v>17.66</v>
          </cell>
          <cell r="G343">
            <v>943.11</v>
          </cell>
        </row>
        <row r="344">
          <cell r="B344" t="str">
            <v>ET40050121</v>
          </cell>
          <cell r="C344">
            <v>335</v>
          </cell>
          <cell r="D344" t="str">
            <v>Tela de aco Telcon com malha de (10x10)cm.</v>
          </cell>
          <cell r="E344" t="str">
            <v>m2</v>
          </cell>
          <cell r="F344">
            <v>24.52</v>
          </cell>
          <cell r="G344">
            <v>1582.14</v>
          </cell>
        </row>
        <row r="345">
          <cell r="B345" t="str">
            <v>ET60050053</v>
          </cell>
          <cell r="C345">
            <v>336</v>
          </cell>
          <cell r="D345" t="str">
            <v>Concreto usinado 11MPa.</v>
          </cell>
          <cell r="E345" t="str">
            <v>m3</v>
          </cell>
          <cell r="F345">
            <v>166.68</v>
          </cell>
          <cell r="G345">
            <v>678.35</v>
          </cell>
        </row>
        <row r="346">
          <cell r="B346" t="str">
            <v>ET60050068</v>
          </cell>
          <cell r="C346">
            <v>337</v>
          </cell>
          <cell r="D346" t="str">
            <v>Concreto usinado 22,5MPa.</v>
          </cell>
          <cell r="E346" t="str">
            <v>m3</v>
          </cell>
          <cell r="F346">
            <v>209.87</v>
          </cell>
          <cell r="G346">
            <v>79.11</v>
          </cell>
        </row>
        <row r="347">
          <cell r="B347" t="str">
            <v>IP25100025</v>
          </cell>
          <cell r="C347">
            <v>338</v>
          </cell>
          <cell r="D347" t="str">
            <v>Caixa Hand-Hole, (0,30x0,30)m.</v>
          </cell>
          <cell r="E347" t="str">
            <v>un</v>
          </cell>
          <cell r="F347">
            <v>26.29</v>
          </cell>
          <cell r="G347">
            <v>227</v>
          </cell>
        </row>
        <row r="348">
          <cell r="B348" t="str">
            <v>IP25200050</v>
          </cell>
          <cell r="C348">
            <v>339</v>
          </cell>
          <cell r="D348" t="str">
            <v>Tampao de ferro tipo leve padrao RIOLUZ.</v>
          </cell>
          <cell r="E348" t="str">
            <v>un</v>
          </cell>
          <cell r="F348">
            <v>188.93</v>
          </cell>
          <cell r="G348">
            <v>100</v>
          </cell>
        </row>
        <row r="349">
          <cell r="B349" t="str">
            <v>IP55150100</v>
          </cell>
          <cell r="C349">
            <v>340</v>
          </cell>
          <cell r="D349" t="str">
            <v>Chumbador para fixacao de poste de aco.</v>
          </cell>
          <cell r="E349" t="str">
            <v>un</v>
          </cell>
          <cell r="F349">
            <v>27.89</v>
          </cell>
          <cell r="G349">
            <v>1304</v>
          </cell>
        </row>
        <row r="350">
          <cell r="B350" t="str">
            <v>IT10400050</v>
          </cell>
          <cell r="C350">
            <v>341</v>
          </cell>
          <cell r="D350" t="str">
            <v>Ligacao domiciliar de agua.</v>
          </cell>
          <cell r="E350" t="str">
            <v>un</v>
          </cell>
          <cell r="F350">
            <v>96.69</v>
          </cell>
          <cell r="G350">
            <v>67</v>
          </cell>
        </row>
        <row r="351">
          <cell r="B351" t="str">
            <v>IT15600100</v>
          </cell>
          <cell r="C351">
            <v>342</v>
          </cell>
          <cell r="D351" t="str">
            <v>Ligacao de esgoto sanitario, em manilha de 100mm.</v>
          </cell>
          <cell r="E351" t="str">
            <v>un</v>
          </cell>
          <cell r="F351">
            <v>344.53</v>
          </cell>
          <cell r="G351">
            <v>79</v>
          </cell>
        </row>
        <row r="352">
          <cell r="B352" t="str">
            <v>MT05050100</v>
          </cell>
          <cell r="C352">
            <v>343</v>
          </cell>
          <cell r="D352" t="str">
            <v>Escavacao manual de vala, 1,50m e 3m de profundidade.</v>
          </cell>
          <cell r="E352" t="str">
            <v>m3</v>
          </cell>
          <cell r="F352">
            <v>19.93</v>
          </cell>
          <cell r="G352">
            <v>1092</v>
          </cell>
        </row>
        <row r="353">
          <cell r="B353" t="str">
            <v>MT05100100</v>
          </cell>
          <cell r="C353">
            <v>344</v>
          </cell>
          <cell r="D353" t="str">
            <v>Escavacao manual de vala a frio.</v>
          </cell>
          <cell r="E353" t="str">
            <v>m3</v>
          </cell>
          <cell r="F353">
            <v>22.26</v>
          </cell>
          <cell r="G353">
            <v>3071.18</v>
          </cell>
        </row>
        <row r="354">
          <cell r="B354" t="str">
            <v>MT05150050</v>
          </cell>
          <cell r="C354">
            <v>345</v>
          </cell>
          <cell r="D354" t="str">
            <v>Escavacao manual de vala em lodo, ate 1,50m.</v>
          </cell>
          <cell r="E354" t="str">
            <v>m3</v>
          </cell>
          <cell r="F354">
            <v>24.36</v>
          </cell>
          <cell r="G354">
            <v>1395.9</v>
          </cell>
        </row>
        <row r="355">
          <cell r="B355" t="str">
            <v>PJ25250050</v>
          </cell>
          <cell r="C355">
            <v>346</v>
          </cell>
          <cell r="D355" t="str">
            <v>Balizador modelo Copacabana, cilindrico, liso, pre-fabricado.</v>
          </cell>
          <cell r="E355" t="str">
            <v>un</v>
          </cell>
          <cell r="F355">
            <v>98.43</v>
          </cell>
          <cell r="G355">
            <v>419</v>
          </cell>
        </row>
        <row r="356">
          <cell r="B356" t="str">
            <v>RV10050215</v>
          </cell>
          <cell r="C356">
            <v>347</v>
          </cell>
          <cell r="D356" t="str">
            <v>Revestimento externo, de 1 vez.</v>
          </cell>
          <cell r="E356" t="str">
            <v>m2</v>
          </cell>
          <cell r="F356">
            <v>17.29</v>
          </cell>
          <cell r="G356">
            <v>501.79</v>
          </cell>
        </row>
        <row r="357">
          <cell r="B357" t="str">
            <v>SC35050100</v>
          </cell>
          <cell r="C357">
            <v>348</v>
          </cell>
          <cell r="D357" t="str">
            <v>Levantamento ou rebaixamento de tampao, calçada.</v>
          </cell>
          <cell r="E357" t="str">
            <v>un</v>
          </cell>
          <cell r="F357">
            <v>75.849999999999994</v>
          </cell>
          <cell r="G357">
            <v>121</v>
          </cell>
        </row>
        <row r="358">
          <cell r="B358" t="str">
            <v>SE20100253</v>
          </cell>
          <cell r="C358">
            <v>349</v>
          </cell>
          <cell r="D358" t="str">
            <v>Levantamento topografico planialtimetrico e cadastral.</v>
          </cell>
          <cell r="E358" t="str">
            <v>ha</v>
          </cell>
          <cell r="F358">
            <v>2252.4299999999998</v>
          </cell>
          <cell r="G358">
            <v>5.18</v>
          </cell>
        </row>
        <row r="359">
          <cell r="B359" t="str">
            <v>SE25900300</v>
          </cell>
          <cell r="C359">
            <v>350</v>
          </cell>
          <cell r="D359" t="str">
            <v>Servicos de elaboracao de projeto estrutural final de eng.</v>
          </cell>
          <cell r="E359" t="str">
            <v>m2</v>
          </cell>
          <cell r="F359">
            <v>37.130000000000003</v>
          </cell>
          <cell r="G359">
            <v>1149</v>
          </cell>
        </row>
        <row r="360">
          <cell r="B360" t="str">
            <v>ST45150100</v>
          </cell>
          <cell r="C360">
            <v>351</v>
          </cell>
          <cell r="D360" t="str">
            <v>Caixa com tampa de ferro leve 600L-900mm,CET-RIO.</v>
          </cell>
          <cell r="E360" t="str">
            <v xml:space="preserve">un  </v>
          </cell>
          <cell r="F360">
            <v>295.7</v>
          </cell>
          <cell r="G360">
            <v>41</v>
          </cell>
        </row>
        <row r="361">
          <cell r="B361" t="str">
            <v>TC05100050</v>
          </cell>
          <cell r="C361">
            <v>352</v>
          </cell>
          <cell r="D361" t="str">
            <v>Transporte horizontal material em carrinho de mao.</v>
          </cell>
          <cell r="E361" t="str">
            <v>t.dam</v>
          </cell>
          <cell r="F361">
            <v>1.19</v>
          </cell>
          <cell r="G361">
            <v>103434.34</v>
          </cell>
        </row>
        <row r="362">
          <cell r="B362" t="str">
            <v>TC10050350</v>
          </cell>
          <cell r="C362">
            <v>353</v>
          </cell>
          <cell r="D362" t="str">
            <v>Carga e descarga mecanica, com Pa-Carregadeira.</v>
          </cell>
          <cell r="E362" t="str">
            <v xml:space="preserve">t </v>
          </cell>
          <cell r="F362">
            <v>0.51</v>
          </cell>
          <cell r="G362">
            <v>43094.67</v>
          </cell>
        </row>
        <row r="363">
          <cell r="B363" t="str">
            <v>UNI</v>
          </cell>
          <cell r="C363" t="str">
            <v>N1</v>
          </cell>
          <cell r="D363" t="str">
            <v>Tampa light 80x80cm</v>
          </cell>
          <cell r="E363" t="str">
            <v>un</v>
          </cell>
          <cell r="F363">
            <v>259.04000000000002</v>
          </cell>
        </row>
        <row r="365">
          <cell r="B365" t="str">
            <v>ITENS FGV</v>
          </cell>
        </row>
        <row r="366">
          <cell r="B366" t="str">
            <v>BP10050653</v>
          </cell>
          <cell r="C366" t="str">
            <v>F1</v>
          </cell>
          <cell r="D366" t="str">
            <v>Revestimento de CBUQ, com 5cm de espessura.</v>
          </cell>
          <cell r="E366" t="str">
            <v>m2</v>
          </cell>
          <cell r="F366">
            <v>12.77</v>
          </cell>
        </row>
        <row r="367">
          <cell r="B367" t="str">
            <v>BP20200053</v>
          </cell>
          <cell r="C367" t="str">
            <v>F2</v>
          </cell>
          <cell r="D367" t="str">
            <v>Meio-fio de concreto pre-moldado altura de 0,45m.</v>
          </cell>
          <cell r="E367" t="str">
            <v>m</v>
          </cell>
          <cell r="F367">
            <v>21.71</v>
          </cell>
        </row>
        <row r="368">
          <cell r="B368" t="str">
            <v>CE05050050</v>
          </cell>
          <cell r="C368" t="str">
            <v>F3</v>
          </cell>
          <cell r="D368" t="str">
            <v>Prestacao de servicos de engenharia.</v>
          </cell>
          <cell r="E368" t="str">
            <v>hh</v>
          </cell>
          <cell r="F368">
            <v>39.4</v>
          </cell>
        </row>
        <row r="369">
          <cell r="B369" t="str">
            <v>DR30200050</v>
          </cell>
          <cell r="C369" t="str">
            <v>F4</v>
          </cell>
          <cell r="D369" t="str">
            <v>Caixa de inspecao de esgoto, 0,70m de profundidade.</v>
          </cell>
          <cell r="E369" t="str">
            <v>un</v>
          </cell>
          <cell r="F369">
            <v>245.86</v>
          </cell>
        </row>
        <row r="370">
          <cell r="B370" t="str">
            <v>EQ45050150</v>
          </cell>
          <cell r="C370" t="str">
            <v>F5</v>
          </cell>
          <cell r="D370" t="str">
            <v>Compressor de ar. Aluguel produtivo.</v>
          </cell>
          <cell r="E370" t="str">
            <v>h</v>
          </cell>
          <cell r="F370">
            <v>26.28</v>
          </cell>
        </row>
        <row r="371">
          <cell r="B371" t="str">
            <v>ET60050100</v>
          </cell>
          <cell r="C371" t="str">
            <v>F6</v>
          </cell>
          <cell r="D371" t="str">
            <v>Concreto usinado 40Mpa.</v>
          </cell>
          <cell r="E371" t="str">
            <v>m3</v>
          </cell>
          <cell r="F371">
            <v>274.33999999999997</v>
          </cell>
        </row>
        <row r="372">
          <cell r="B372" t="str">
            <v>IP05100400</v>
          </cell>
          <cell r="C372" t="str">
            <v>F7</v>
          </cell>
          <cell r="D372" t="str">
            <v>Poste Multi-Uso de aco, reto, cilindrico de 5,60m.</v>
          </cell>
          <cell r="E372" t="str">
            <v>par</v>
          </cell>
          <cell r="F372">
            <v>1366</v>
          </cell>
        </row>
        <row r="373">
          <cell r="B373" t="str">
            <v>IP05100850</v>
          </cell>
          <cell r="C373" t="str">
            <v>F8</v>
          </cell>
          <cell r="D373" t="str">
            <v>Poste Multi-Uso de aco, reto, cilindrico de 9,5m.</v>
          </cell>
          <cell r="E373" t="str">
            <v>un</v>
          </cell>
          <cell r="F373">
            <v>2656.14</v>
          </cell>
        </row>
        <row r="374">
          <cell r="B374" t="str">
            <v>IP05250150</v>
          </cell>
          <cell r="C374" t="str">
            <v>F9</v>
          </cell>
          <cell r="D374" t="str">
            <v>Poste de aco, reto, de 4,50m ate 6m. Assentamento.</v>
          </cell>
          <cell r="E374" t="str">
            <v>un</v>
          </cell>
          <cell r="F374">
            <v>53.59</v>
          </cell>
        </row>
        <row r="375">
          <cell r="B375" t="str">
            <v>IP05250200</v>
          </cell>
          <cell r="C375" t="str">
            <v>F10</v>
          </cell>
          <cell r="D375" t="str">
            <v>Poste de aco, reto, de 7m ate 12m. Assentamento.</v>
          </cell>
          <cell r="E375" t="str">
            <v>un</v>
          </cell>
          <cell r="F375">
            <v>108.83</v>
          </cell>
        </row>
        <row r="376">
          <cell r="B376" t="str">
            <v>IP05500050</v>
          </cell>
          <cell r="C376" t="str">
            <v>F11</v>
          </cell>
          <cell r="D376" t="str">
            <v>Braco para luminaria de 0,39m.</v>
          </cell>
          <cell r="E376" t="str">
            <v>par</v>
          </cell>
          <cell r="F376">
            <v>63</v>
          </cell>
        </row>
        <row r="377">
          <cell r="B377" t="str">
            <v>IP05500250</v>
          </cell>
          <cell r="C377" t="str">
            <v>F12</v>
          </cell>
          <cell r="D377" t="str">
            <v>Braco para luminaria de 1,35m.</v>
          </cell>
          <cell r="E377" t="str">
            <v>par</v>
          </cell>
          <cell r="F377">
            <v>115</v>
          </cell>
        </row>
        <row r="378">
          <cell r="B378" t="str">
            <v>IP05550050</v>
          </cell>
          <cell r="C378" t="str">
            <v>F13</v>
          </cell>
          <cell r="D378" t="str">
            <v>Braco, padrao RIOLUZ.  Colocacao.</v>
          </cell>
          <cell r="E378" t="str">
            <v>un</v>
          </cell>
          <cell r="F378">
            <v>9.76</v>
          </cell>
        </row>
        <row r="379">
          <cell r="B379" t="str">
            <v>IP05600050</v>
          </cell>
          <cell r="C379" t="str">
            <v>F14</v>
          </cell>
          <cell r="D379" t="str">
            <v>Pintura de braco com 2 demaos de tinta Aluminac.</v>
          </cell>
          <cell r="E379" t="str">
            <v>un</v>
          </cell>
          <cell r="F379">
            <v>12.29</v>
          </cell>
        </row>
        <row r="380">
          <cell r="B380" t="str">
            <v>IP05600103</v>
          </cell>
          <cell r="C380" t="str">
            <v>F15</v>
          </cell>
          <cell r="D380" t="str">
            <v>Pintura de poste de aco, reto, de 4,5m ate 6m.</v>
          </cell>
          <cell r="E380" t="str">
            <v>un</v>
          </cell>
          <cell r="F380">
            <v>14.73</v>
          </cell>
        </row>
        <row r="381">
          <cell r="B381" t="str">
            <v>IP05600109</v>
          </cell>
          <cell r="C381" t="str">
            <v>F16</v>
          </cell>
          <cell r="D381" t="str">
            <v>Pintura de poste de aco reto, de 10m ate 15m.</v>
          </cell>
          <cell r="E381" t="str">
            <v>un</v>
          </cell>
          <cell r="F381">
            <v>54.04</v>
          </cell>
        </row>
        <row r="382">
          <cell r="B382" t="str">
            <v>IP45050250</v>
          </cell>
          <cell r="C382" t="str">
            <v>F17</v>
          </cell>
          <cell r="D382" t="str">
            <v>Rele fotoeletrico, tipo NA, tensao de 127V, 1200VA.</v>
          </cell>
          <cell r="E382" t="str">
            <v>un</v>
          </cell>
          <cell r="F382">
            <v>11.85</v>
          </cell>
        </row>
        <row r="383">
          <cell r="B383" t="str">
            <v>IP50050059</v>
          </cell>
          <cell r="C383" t="str">
            <v>F18</v>
          </cell>
          <cell r="D383" t="str">
            <v>Luminaria LRJ-25 para lampada de 70W ovoide.</v>
          </cell>
          <cell r="E383" t="str">
            <v>un</v>
          </cell>
          <cell r="F383">
            <v>305.18</v>
          </cell>
        </row>
        <row r="384">
          <cell r="B384" t="str">
            <v>IP50050250</v>
          </cell>
          <cell r="C384" t="str">
            <v>F19</v>
          </cell>
          <cell r="D384" t="str">
            <v>Luminaria LRJ-24 para lampada de 250W tubular.</v>
          </cell>
          <cell r="E384" t="str">
            <v>un</v>
          </cell>
          <cell r="F384">
            <v>361.15</v>
          </cell>
        </row>
        <row r="385">
          <cell r="B385" t="str">
            <v>IP50200106</v>
          </cell>
          <cell r="C385" t="str">
            <v>F20</v>
          </cell>
          <cell r="D385" t="str">
            <v>Nucleo simples para luminarias LRJ-09/16/25.</v>
          </cell>
          <cell r="E385" t="str">
            <v>un</v>
          </cell>
          <cell r="F385">
            <v>40</v>
          </cell>
        </row>
        <row r="386">
          <cell r="B386" t="str">
            <v>IP50200150</v>
          </cell>
          <cell r="C386" t="str">
            <v>F21</v>
          </cell>
          <cell r="D386" t="str">
            <v>Nucleo duplo para luminarias LRJ-01/17/23/24/30/31.</v>
          </cell>
          <cell r="E386" t="str">
            <v>un</v>
          </cell>
          <cell r="F386">
            <v>67</v>
          </cell>
        </row>
        <row r="387">
          <cell r="B387" t="str">
            <v>IP50250421</v>
          </cell>
          <cell r="C387" t="str">
            <v>F22</v>
          </cell>
          <cell r="D387" t="str">
            <v>Lampada de multivapor metalica (MVM) de 250W.</v>
          </cell>
          <cell r="E387" t="str">
            <v>un</v>
          </cell>
          <cell r="F387">
            <v>83.9</v>
          </cell>
        </row>
        <row r="388">
          <cell r="B388" t="str">
            <v>IP50400103</v>
          </cell>
          <cell r="C388" t="str">
            <v>F23</v>
          </cell>
          <cell r="D388" t="str">
            <v>Luminaria fechada com lampada de descarga.</v>
          </cell>
          <cell r="E388" t="str">
            <v>un</v>
          </cell>
          <cell r="F388">
            <v>9.76</v>
          </cell>
        </row>
        <row r="389">
          <cell r="B389" t="str">
            <v>IT25100121</v>
          </cell>
          <cell r="C389" t="str">
            <v>F24</v>
          </cell>
          <cell r="D389" t="str">
            <v>Kanalex diametro de 125mm (5" ).</v>
          </cell>
          <cell r="E389" t="str">
            <v>m</v>
          </cell>
          <cell r="F389">
            <v>10.89</v>
          </cell>
        </row>
        <row r="390">
          <cell r="B390" t="str">
            <v>RV1595005</v>
          </cell>
          <cell r="C390" t="str">
            <v>F25</v>
          </cell>
          <cell r="D390" t="str">
            <v>Piso de alerta em placas marmorizadas, cor vermelha.</v>
          </cell>
          <cell r="E390" t="str">
            <v>m2</v>
          </cell>
          <cell r="F390">
            <v>55.17</v>
          </cell>
        </row>
        <row r="391">
          <cell r="B391" t="str">
            <v>SC05100350</v>
          </cell>
          <cell r="C391" t="str">
            <v>F26</v>
          </cell>
          <cell r="D391" t="str">
            <v>Demolicao com equipamento concreto asfaltico 5cm.</v>
          </cell>
          <cell r="E391" t="str">
            <v>m2</v>
          </cell>
          <cell r="F391">
            <v>5.0999999999999996</v>
          </cell>
        </row>
        <row r="392">
          <cell r="B392" t="str">
            <v>SC05100400</v>
          </cell>
          <cell r="C392" t="str">
            <v>F27</v>
          </cell>
          <cell r="D392" t="str">
            <v>Demolicao com equipamento concreto asfaltico 10cm.</v>
          </cell>
          <cell r="E392" t="str">
            <v>m2</v>
          </cell>
          <cell r="F392">
            <v>7.64</v>
          </cell>
        </row>
        <row r="393">
          <cell r="B393" t="str">
            <v>SC05100450</v>
          </cell>
          <cell r="C393" t="str">
            <v>F28</v>
          </cell>
          <cell r="D393" t="str">
            <v>Demolicao equipamento concreto asfaltico 5cm l=1,20m.</v>
          </cell>
          <cell r="E393" t="str">
            <v>m2</v>
          </cell>
          <cell r="F393">
            <v>5.99</v>
          </cell>
        </row>
        <row r="394">
          <cell r="B394" t="str">
            <v>SC10100100</v>
          </cell>
          <cell r="C394" t="str">
            <v>F29</v>
          </cell>
          <cell r="D394" t="str">
            <v>Operador de trafego, nivel junior.</v>
          </cell>
          <cell r="E394" t="str">
            <v>h</v>
          </cell>
          <cell r="F394">
            <v>10.1</v>
          </cell>
        </row>
        <row r="395">
          <cell r="B395" t="str">
            <v>ST05051050</v>
          </cell>
          <cell r="C395" t="str">
            <v>F30</v>
          </cell>
          <cell r="D395" t="str">
            <v>Sinalizacao horizontal aplicada por aspersao.</v>
          </cell>
          <cell r="E395" t="str">
            <v>m2</v>
          </cell>
          <cell r="F395">
            <v>20.149999999999999</v>
          </cell>
        </row>
        <row r="396">
          <cell r="B396" t="str">
            <v>ST10150350</v>
          </cell>
          <cell r="C396" t="str">
            <v>F31</v>
          </cell>
          <cell r="D396" t="str">
            <v>Conjunto semaforico principal.</v>
          </cell>
          <cell r="E396" t="str">
            <v>un</v>
          </cell>
          <cell r="F396">
            <v>4662</v>
          </cell>
        </row>
        <row r="397">
          <cell r="B397" t="str">
            <v>ST10150400</v>
          </cell>
          <cell r="C397" t="str">
            <v>F32</v>
          </cell>
          <cell r="D397" t="str">
            <v>Conjunto semaforico repetidor.</v>
          </cell>
          <cell r="E397" t="str">
            <v>un</v>
          </cell>
          <cell r="F397">
            <v>2243.85</v>
          </cell>
        </row>
        <row r="398">
          <cell r="B398" t="str">
            <v>ST20100050</v>
          </cell>
          <cell r="C398" t="str">
            <v>F33</v>
          </cell>
          <cell r="D398" t="str">
            <v>Aluguel mensal de radio transmissor-receptor.</v>
          </cell>
          <cell r="E398" t="str">
            <v>mes</v>
          </cell>
          <cell r="F398">
            <v>70</v>
          </cell>
        </row>
        <row r="399">
          <cell r="B399" t="str">
            <v>ST15050100</v>
          </cell>
          <cell r="C399" t="str">
            <v>F34</v>
          </cell>
          <cell r="D399" t="str">
            <v>Portico, coluna tubular, em aco galvanizado.</v>
          </cell>
          <cell r="E399" t="str">
            <v>un</v>
          </cell>
          <cell r="F399">
            <v>35622.78</v>
          </cell>
        </row>
        <row r="400">
          <cell r="B400" t="str">
            <v>TC10050050</v>
          </cell>
          <cell r="C400" t="str">
            <v>F35</v>
          </cell>
          <cell r="D400" t="str">
            <v>Carga e descarga manual de material.</v>
          </cell>
          <cell r="E400" t="str">
            <v>t</v>
          </cell>
          <cell r="F400">
            <v>20.36</v>
          </cell>
        </row>
        <row r="401">
          <cell r="B401" t="str">
            <v>DR10050053</v>
          </cell>
          <cell r="C401" t="str">
            <v>F36</v>
          </cell>
          <cell r="D401" t="str">
            <v>Tubo de ferro fundido, ductil, classe K-9,ø 100mm.</v>
          </cell>
          <cell r="E401" t="str">
            <v>m</v>
          </cell>
          <cell r="F401">
            <v>139.33000000000001</v>
          </cell>
        </row>
        <row r="402">
          <cell r="B402" t="str">
            <v>ST05051800</v>
          </cell>
          <cell r="C402" t="str">
            <v>F37</v>
          </cell>
          <cell r="D402" t="str">
            <v>Tachao bidirecional, conforme especificacao CET-RIO.  Fornecimento.</v>
          </cell>
          <cell r="E402" t="str">
            <v>un</v>
          </cell>
          <cell r="F402">
            <v>21.9</v>
          </cell>
        </row>
        <row r="403">
          <cell r="B403" t="str">
            <v>IP50050253</v>
          </cell>
          <cell r="C403" t="str">
            <v>F38</v>
          </cell>
          <cell r="D403" t="str">
            <v>Luminaria LRJ-33 para lampada vapor de sodio ou multivapor metalico de 250W, IP-66, vidro curvo, corpo em aluminio injetado, para encaixe em tubo com diametro de 60,3mm, com equipamento auxiliar integrado (EM-RIOLUZ no 30), refletor em chapa de aluminio 9</v>
          </cell>
          <cell r="E403" t="str">
            <v>un</v>
          </cell>
          <cell r="F403">
            <v>515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NT"/>
      <sheetName val="RESUMO"/>
      <sheetName val="ACA - 01"/>
      <sheetName val="ACA - 02"/>
      <sheetName val="ACA - 03"/>
      <sheetName val="ACA - 04"/>
      <sheetName val="ACA - 04b"/>
      <sheetName val="ACA - 05"/>
      <sheetName val="ACA - 06"/>
      <sheetName val="ACA - 07"/>
      <sheetName val="ACA - 08"/>
      <sheetName val="ACA - 08b"/>
      <sheetName val="ACA - 09"/>
      <sheetName val=""/>
    </sheetNames>
    <sheetDataSet>
      <sheetData sheetId="0">
        <row r="5">
          <cell r="B5" t="str">
            <v>CÓDIGO</v>
          </cell>
          <cell r="C5" t="str">
            <v>ITEM</v>
          </cell>
          <cell r="D5" t="str">
            <v>DESCRIÇÃO DO INSUMO</v>
          </cell>
          <cell r="E5" t="str">
            <v>UNID.</v>
          </cell>
          <cell r="F5" t="str">
            <v>PÇO. UNIT.</v>
          </cell>
          <cell r="G5" t="str">
            <v>QTDE. CONTRATO</v>
          </cell>
        </row>
        <row r="6">
          <cell r="B6" t="str">
            <v>AD05050100</v>
          </cell>
          <cell r="C6">
            <v>1</v>
          </cell>
          <cell r="D6" t="str">
            <v>Ensaio de andensamento edométrico em solo.</v>
          </cell>
          <cell r="E6" t="str">
            <v>un</v>
          </cell>
          <cell r="F6">
            <v>509.17</v>
          </cell>
          <cell r="G6">
            <v>44</v>
          </cell>
        </row>
        <row r="7">
          <cell r="B7" t="str">
            <v>AD05050200</v>
          </cell>
          <cell r="C7">
            <v>2</v>
          </cell>
          <cell r="D7" t="str">
            <v>Ensaio de laboratorio da Densidade Real.</v>
          </cell>
          <cell r="E7" t="str">
            <v>un</v>
          </cell>
          <cell r="F7">
            <v>56.78</v>
          </cell>
          <cell r="G7">
            <v>29</v>
          </cell>
        </row>
        <row r="8">
          <cell r="B8" t="str">
            <v>AD05050250</v>
          </cell>
          <cell r="C8">
            <v>3</v>
          </cell>
          <cell r="D8" t="str">
            <v>Ensaio em laboratorio do Limite de Liquidez.</v>
          </cell>
          <cell r="E8" t="str">
            <v>un</v>
          </cell>
          <cell r="F8">
            <v>41.29</v>
          </cell>
          <cell r="G8">
            <v>14</v>
          </cell>
        </row>
        <row r="9">
          <cell r="B9" t="str">
            <v>AD05050300</v>
          </cell>
          <cell r="C9">
            <v>4</v>
          </cell>
          <cell r="D9" t="str">
            <v xml:space="preserve">Ensaio em laboratório do limite de plasticidade. </v>
          </cell>
          <cell r="E9" t="str">
            <v>un</v>
          </cell>
          <cell r="F9">
            <v>41.29</v>
          </cell>
          <cell r="G9">
            <v>14</v>
          </cell>
        </row>
        <row r="10">
          <cell r="B10" t="str">
            <v>AD05050350</v>
          </cell>
          <cell r="C10">
            <v>5</v>
          </cell>
          <cell r="D10" t="str">
            <v>Ensaio em laboratório, do Peso Especifico.</v>
          </cell>
          <cell r="E10" t="str">
            <v>un</v>
          </cell>
          <cell r="F10">
            <v>22.86</v>
          </cell>
          <cell r="G10">
            <v>29</v>
          </cell>
        </row>
        <row r="11">
          <cell r="B11" t="str">
            <v>AD05050450</v>
          </cell>
          <cell r="C11">
            <v>6</v>
          </cell>
          <cell r="D11" t="str">
            <v>Ensaio Índice de Suporte Califórnia - Proctor Normal.</v>
          </cell>
          <cell r="E11" t="str">
            <v>un</v>
          </cell>
          <cell r="F11">
            <v>414.42</v>
          </cell>
          <cell r="G11">
            <v>43</v>
          </cell>
        </row>
        <row r="12">
          <cell r="B12" t="str">
            <v>AD05050700</v>
          </cell>
          <cell r="C12">
            <v>7</v>
          </cell>
          <cell r="D12" t="str">
            <v>Sondagem manual com pa e picareta por metro.</v>
          </cell>
          <cell r="E12" t="str">
            <v>m</v>
          </cell>
          <cell r="F12">
            <v>56.78</v>
          </cell>
          <cell r="G12">
            <v>280</v>
          </cell>
        </row>
        <row r="13">
          <cell r="B13" t="str">
            <v>AD20050050</v>
          </cell>
          <cell r="C13">
            <v>8</v>
          </cell>
          <cell r="D13" t="str">
            <v>Barracão de obra com paredes de madeira.</v>
          </cell>
          <cell r="E13" t="str">
            <v>m2</v>
          </cell>
          <cell r="F13">
            <v>141.75</v>
          </cell>
          <cell r="G13">
            <v>250</v>
          </cell>
        </row>
        <row r="14">
          <cell r="B14" t="str">
            <v>AD20050300</v>
          </cell>
          <cell r="C14">
            <v>9</v>
          </cell>
          <cell r="D14" t="str">
            <v>Tapume de vedação ou proteção.</v>
          </cell>
          <cell r="E14" t="str">
            <v>m2</v>
          </cell>
          <cell r="F14">
            <v>19.16</v>
          </cell>
          <cell r="G14">
            <v>24000</v>
          </cell>
        </row>
        <row r="15">
          <cell r="B15" t="str">
            <v>AD20200050</v>
          </cell>
          <cell r="C15">
            <v>10</v>
          </cell>
          <cell r="D15" t="str">
            <v>Instalação e ligação provisórias de energia.</v>
          </cell>
          <cell r="E15" t="str">
            <v>un</v>
          </cell>
          <cell r="F15">
            <v>595.94000000000005</v>
          </cell>
          <cell r="G15">
            <v>2</v>
          </cell>
        </row>
        <row r="16">
          <cell r="B16" t="str">
            <v xml:space="preserve">AD40050056 </v>
          </cell>
          <cell r="C16">
            <v>11</v>
          </cell>
          <cell r="D16" t="str">
            <v xml:space="preserve">Almoxarife(inclusive encargos sociais). </v>
          </cell>
          <cell r="E16" t="str">
            <v>h</v>
          </cell>
          <cell r="F16">
            <v>6.48</v>
          </cell>
          <cell r="G16">
            <v>1480</v>
          </cell>
        </row>
        <row r="17">
          <cell r="B17" t="str">
            <v>AD40050068</v>
          </cell>
          <cell r="C17">
            <v>12</v>
          </cell>
          <cell r="D17" t="str">
            <v>Apontador(inclusive encargos sociais).</v>
          </cell>
          <cell r="E17" t="str">
            <v>h</v>
          </cell>
          <cell r="F17">
            <v>6.48</v>
          </cell>
          <cell r="G17">
            <v>1480</v>
          </cell>
        </row>
        <row r="18">
          <cell r="B18" t="str">
            <v>AD40050074</v>
          </cell>
          <cell r="C18">
            <v>13</v>
          </cell>
          <cell r="D18" t="str">
            <v>Auxiliar de almoxarife(inclusive encargos sociais).</v>
          </cell>
          <cell r="E18" t="str">
            <v>h</v>
          </cell>
          <cell r="F18">
            <v>4.41</v>
          </cell>
          <cell r="G18">
            <v>1480</v>
          </cell>
        </row>
        <row r="19">
          <cell r="B19" t="str">
            <v>AD40050080</v>
          </cell>
          <cell r="C19">
            <v>14</v>
          </cell>
          <cell r="D19" t="str">
            <v>Auxiliar de escritório(inclusive encargos sociais).</v>
          </cell>
          <cell r="E19" t="str">
            <v>h</v>
          </cell>
          <cell r="F19">
            <v>5.32</v>
          </cell>
          <cell r="G19">
            <v>1480</v>
          </cell>
        </row>
        <row r="20">
          <cell r="B20" t="str">
            <v>AD40050086</v>
          </cell>
          <cell r="C20">
            <v>15</v>
          </cell>
          <cell r="D20" t="str">
            <v>Auxiliar técnico(inclusive encargos sociais).</v>
          </cell>
          <cell r="E20" t="str">
            <v>h</v>
          </cell>
          <cell r="F20">
            <v>8.1</v>
          </cell>
          <cell r="G20">
            <v>1480</v>
          </cell>
        </row>
        <row r="21">
          <cell r="B21" t="str">
            <v>AD40050092</v>
          </cell>
          <cell r="C21">
            <v>16</v>
          </cell>
          <cell r="D21" t="str">
            <v xml:space="preserve">Auxiliar de topografia(inclusive encargos sociais).     </v>
          </cell>
          <cell r="E21" t="str">
            <v>h</v>
          </cell>
          <cell r="F21">
            <v>4.5</v>
          </cell>
          <cell r="G21">
            <v>1480</v>
          </cell>
        </row>
        <row r="22">
          <cell r="B22" t="str">
            <v>AD40050098</v>
          </cell>
          <cell r="C22">
            <v>17</v>
          </cell>
          <cell r="D22" t="str">
            <v xml:space="preserve">Chefe de escritório(inclusive encargos sociais). </v>
          </cell>
          <cell r="E22" t="str">
            <v>h</v>
          </cell>
          <cell r="F22">
            <v>13.02</v>
          </cell>
          <cell r="G22">
            <v>1480</v>
          </cell>
        </row>
        <row r="23">
          <cell r="B23" t="str">
            <v>AD40050116</v>
          </cell>
          <cell r="C23">
            <v>18</v>
          </cell>
          <cell r="D23" t="str">
            <v>Encarregado(inclusive encargos sociais).</v>
          </cell>
          <cell r="E23" t="str">
            <v>h</v>
          </cell>
          <cell r="F23">
            <v>8.3699999999999992</v>
          </cell>
          <cell r="G23">
            <v>2960</v>
          </cell>
        </row>
        <row r="24">
          <cell r="B24" t="str">
            <v xml:space="preserve"> AD40050122</v>
          </cell>
          <cell r="C24">
            <v>19</v>
          </cell>
          <cell r="D24" t="str">
            <v>Engenheiro ou arquiteto jr(inclusive encargos sociais).</v>
          </cell>
          <cell r="E24" t="str">
            <v>h</v>
          </cell>
          <cell r="F24">
            <v>21.39</v>
          </cell>
          <cell r="G24">
            <v>1480</v>
          </cell>
        </row>
        <row r="25">
          <cell r="B25" t="str">
            <v>AD40050134</v>
          </cell>
          <cell r="C25">
            <v>20</v>
          </cell>
          <cell r="D25" t="str">
            <v xml:space="preserve">Engenheiro sênior(inclusive encargos sociais).  </v>
          </cell>
          <cell r="E25" t="str">
            <v>h</v>
          </cell>
          <cell r="F25">
            <v>54.35</v>
          </cell>
          <cell r="G25">
            <v>1110</v>
          </cell>
        </row>
        <row r="26">
          <cell r="B26" t="str">
            <v>AD40050146</v>
          </cell>
          <cell r="C26">
            <v>21</v>
          </cell>
          <cell r="D26" t="str">
            <v xml:space="preserve">Estagiário(inclusive encargos sociais).  </v>
          </cell>
          <cell r="E26" t="str">
            <v>h</v>
          </cell>
          <cell r="F26">
            <v>2.76</v>
          </cell>
          <cell r="G26">
            <v>2960</v>
          </cell>
        </row>
        <row r="27">
          <cell r="B27" t="str">
            <v>AD40050188</v>
          </cell>
          <cell r="C27">
            <v>22</v>
          </cell>
          <cell r="D27" t="str">
            <v>Secretaria(inclusive encargos sociais).</v>
          </cell>
          <cell r="E27" t="str">
            <v>h</v>
          </cell>
          <cell r="F27">
            <v>9.24</v>
          </cell>
          <cell r="G27">
            <v>1480</v>
          </cell>
        </row>
        <row r="28">
          <cell r="B28" t="str">
            <v>AD40050200</v>
          </cell>
          <cell r="C28">
            <v>23</v>
          </cell>
          <cell r="D28" t="str">
            <v xml:space="preserve">Supervisor de trafego(inclusive encargos sociais).    </v>
          </cell>
          <cell r="E28" t="str">
            <v>h</v>
          </cell>
          <cell r="F28">
            <v>29.17</v>
          </cell>
          <cell r="G28">
            <v>2960</v>
          </cell>
        </row>
        <row r="29">
          <cell r="B29" t="str">
            <v>AD40050212</v>
          </cell>
          <cell r="C29">
            <v>24</v>
          </cell>
          <cell r="D29" t="str">
            <v xml:space="preserve">Topógrafo A(inclusive encargos sociais).  </v>
          </cell>
          <cell r="E29" t="str">
            <v>h</v>
          </cell>
          <cell r="F29">
            <v>13.78</v>
          </cell>
          <cell r="G29">
            <v>740</v>
          </cell>
        </row>
        <row r="30">
          <cell r="B30" t="str">
            <v>AD40050218</v>
          </cell>
          <cell r="C30">
            <v>25</v>
          </cell>
          <cell r="D30" t="str">
            <v>Vigia(inclusive encargos sociais).</v>
          </cell>
          <cell r="E30" t="str">
            <v>h</v>
          </cell>
          <cell r="F30">
            <v>4.63</v>
          </cell>
          <cell r="G30">
            <v>2960</v>
          </cell>
        </row>
        <row r="31">
          <cell r="B31" t="str">
            <v xml:space="preserve"> AD10050050</v>
          </cell>
          <cell r="C31">
            <v>26</v>
          </cell>
          <cell r="D31" t="str">
            <v>Marcação de obra sem instrumento topográfico.</v>
          </cell>
          <cell r="E31" t="str">
            <v>m2</v>
          </cell>
          <cell r="F31">
            <v>0.95</v>
          </cell>
          <cell r="G31">
            <v>400</v>
          </cell>
        </row>
        <row r="32">
          <cell r="B32" t="str">
            <v>AD10100100</v>
          </cell>
          <cell r="C32">
            <v>27</v>
          </cell>
          <cell r="D32" t="str">
            <v>Locação de obra com aparelho topográfico.</v>
          </cell>
          <cell r="E32" t="str">
            <v>m</v>
          </cell>
          <cell r="F32">
            <v>6.75</v>
          </cell>
          <cell r="G32">
            <v>410</v>
          </cell>
        </row>
        <row r="33">
          <cell r="B33" t="str">
            <v>AD15150750</v>
          </cell>
          <cell r="C33">
            <v>28</v>
          </cell>
          <cell r="D33" t="str">
            <v>Veiculo motor 1.0 a gasolina sem motorista.</v>
          </cell>
          <cell r="E33" t="str">
            <v>mês</v>
          </cell>
          <cell r="F33">
            <v>1269.6600000000001</v>
          </cell>
          <cell r="G33">
            <v>8</v>
          </cell>
        </row>
        <row r="34">
          <cell r="B34" t="str">
            <v>AD20250050</v>
          </cell>
          <cell r="C34">
            <v>29</v>
          </cell>
          <cell r="D34" t="str">
            <v>Barragem de bloqueio, reaproveitamento 40 vezes.</v>
          </cell>
          <cell r="E34" t="str">
            <v>m</v>
          </cell>
          <cell r="F34">
            <v>0.98</v>
          </cell>
          <cell r="G34">
            <v>970</v>
          </cell>
        </row>
        <row r="35">
          <cell r="B35" t="str">
            <v>AD20250100</v>
          </cell>
          <cell r="C35">
            <v>30</v>
          </cell>
          <cell r="D35" t="str">
            <v>Barragem de bloqueio de obra, colocação e retirada.</v>
          </cell>
          <cell r="E35" t="str">
            <v>m</v>
          </cell>
          <cell r="F35">
            <v>3.26</v>
          </cell>
          <cell r="G35">
            <v>4200</v>
          </cell>
        </row>
        <row r="36">
          <cell r="B36" t="str">
            <v>AD20250200</v>
          </cell>
          <cell r="C36">
            <v>31</v>
          </cell>
          <cell r="D36" t="str">
            <v>Placa de sinalização para obra de via publica.</v>
          </cell>
          <cell r="E36" t="str">
            <v>un</v>
          </cell>
          <cell r="F36">
            <v>37.67</v>
          </cell>
          <cell r="G36">
            <v>43</v>
          </cell>
        </row>
        <row r="37">
          <cell r="B37" t="str">
            <v>AD20250250</v>
          </cell>
          <cell r="C37">
            <v>32</v>
          </cell>
          <cell r="D37" t="str">
            <v>Placa de sinalização para obra, colocação e retirada.</v>
          </cell>
          <cell r="E37" t="str">
            <v>un</v>
          </cell>
          <cell r="F37">
            <v>0.89</v>
          </cell>
          <cell r="G37">
            <v>173</v>
          </cell>
        </row>
        <row r="38">
          <cell r="B38" t="str">
            <v>AD20250300</v>
          </cell>
          <cell r="C38">
            <v>33</v>
          </cell>
          <cell r="D38" t="str">
            <v>Placa de identificação de obra publica.</v>
          </cell>
          <cell r="E38" t="str">
            <v>m2</v>
          </cell>
          <cell r="F38">
            <v>166.66</v>
          </cell>
          <cell r="G38">
            <v>22.4</v>
          </cell>
        </row>
        <row r="39">
          <cell r="B39" t="str">
            <v>AD25050050</v>
          </cell>
          <cell r="C39">
            <v>34</v>
          </cell>
          <cell r="D39" t="str">
            <v>Aluguel de balizador vaga-lume.</v>
          </cell>
          <cell r="E39" t="str">
            <v>mês</v>
          </cell>
          <cell r="F39">
            <v>86.83</v>
          </cell>
          <cell r="G39">
            <v>960</v>
          </cell>
        </row>
        <row r="40">
          <cell r="B40" t="str">
            <v xml:space="preserve">AD25050200/  </v>
          </cell>
          <cell r="C40">
            <v>35</v>
          </cell>
          <cell r="D40" t="str">
            <v>Aluguel de cavalete plástico universa.</v>
          </cell>
          <cell r="E40" t="str">
            <v>un.mês</v>
          </cell>
          <cell r="F40">
            <v>86.83</v>
          </cell>
          <cell r="G40">
            <v>600</v>
          </cell>
        </row>
        <row r="41">
          <cell r="B41" t="str">
            <v>AD25050250</v>
          </cell>
          <cell r="C41">
            <v>36</v>
          </cell>
          <cell r="D41" t="str">
            <v>Aluguel de cone canalizador empinhavel T-Topde.</v>
          </cell>
          <cell r="E41" t="str">
            <v>un.mês</v>
          </cell>
          <cell r="F41">
            <v>32.29</v>
          </cell>
          <cell r="G41">
            <v>600</v>
          </cell>
        </row>
        <row r="42">
          <cell r="B42" t="str">
            <v>AD35150050A</v>
          </cell>
          <cell r="C42">
            <v>37</v>
          </cell>
          <cell r="D42" t="str">
            <v>Controle tecnológico de obras em concreto armado.</v>
          </cell>
          <cell r="E42" t="str">
            <v>m3</v>
          </cell>
          <cell r="F42">
            <v>12.32</v>
          </cell>
          <cell r="G42">
            <v>382</v>
          </cell>
        </row>
        <row r="43">
          <cell r="B43" t="str">
            <v xml:space="preserve">SE25100100A  </v>
          </cell>
          <cell r="C43">
            <v>38</v>
          </cell>
          <cell r="D43" t="str">
            <v>Projeto executivo para urbanização/reurbanização.</v>
          </cell>
          <cell r="E43" t="str">
            <v>há</v>
          </cell>
          <cell r="F43">
            <v>34610.160000000003</v>
          </cell>
          <cell r="G43">
            <v>5.18</v>
          </cell>
        </row>
        <row r="44">
          <cell r="B44" t="str">
            <v>SE20100050</v>
          </cell>
          <cell r="C44">
            <v>39</v>
          </cell>
          <cell r="D44" t="str">
            <v>Lançamento de linha poligonal básica.</v>
          </cell>
          <cell r="E44" t="str">
            <v>Km</v>
          </cell>
          <cell r="F44">
            <v>159.44</v>
          </cell>
          <cell r="G44">
            <v>1</v>
          </cell>
        </row>
        <row r="45">
          <cell r="B45" t="str">
            <v>SE20102500A</v>
          </cell>
          <cell r="C45">
            <v>40</v>
          </cell>
          <cell r="D45" t="str">
            <v>Nivelamento de eixo de logradouro.</v>
          </cell>
          <cell r="E45" t="str">
            <v>Km</v>
          </cell>
          <cell r="F45">
            <v>74.489999999999995</v>
          </cell>
          <cell r="G45">
            <v>1</v>
          </cell>
        </row>
        <row r="46">
          <cell r="B46" t="str">
            <v>SE20150050</v>
          </cell>
          <cell r="C46">
            <v>41</v>
          </cell>
          <cell r="D46" t="str">
            <v>Levantamento fotográfico de aspecto de área urbana.</v>
          </cell>
          <cell r="E46" t="str">
            <v>un</v>
          </cell>
          <cell r="F46">
            <v>1.8</v>
          </cell>
          <cell r="G46">
            <v>259</v>
          </cell>
        </row>
        <row r="47">
          <cell r="B47" t="str">
            <v>SE20150250</v>
          </cell>
          <cell r="C47">
            <v>42</v>
          </cell>
          <cell r="D47" t="str">
            <v>Levantamento fotográfico aéreo vertical de área urbana.</v>
          </cell>
          <cell r="E47" t="str">
            <v>conj</v>
          </cell>
          <cell r="F47">
            <v>8267.76</v>
          </cell>
          <cell r="G47">
            <v>1</v>
          </cell>
        </row>
        <row r="48">
          <cell r="B48" t="str">
            <v>SE20101600</v>
          </cell>
          <cell r="C48">
            <v>43</v>
          </cell>
          <cell r="D48" t="str">
            <v>Levantamento cadastral das profundidades de tubos.</v>
          </cell>
          <cell r="E48" t="str">
            <v>un</v>
          </cell>
          <cell r="F48">
            <v>23.05</v>
          </cell>
          <cell r="G48">
            <v>137</v>
          </cell>
        </row>
        <row r="49">
          <cell r="B49" t="str">
            <v>SE30050100</v>
          </cell>
          <cell r="C49">
            <v>44</v>
          </cell>
          <cell r="D49" t="str">
            <v>Determinação da deformação com Viga Benkelmann.</v>
          </cell>
          <cell r="E49" t="str">
            <v>un</v>
          </cell>
          <cell r="F49">
            <v>53.9</v>
          </cell>
          <cell r="G49">
            <v>144</v>
          </cell>
        </row>
        <row r="50">
          <cell r="B50" t="str">
            <v>CE05100110</v>
          </cell>
          <cell r="C50">
            <v>45</v>
          </cell>
          <cell r="D50" t="str">
            <v>Consultor de serviços técnicos especializados.</v>
          </cell>
          <cell r="E50" t="str">
            <v>h</v>
          </cell>
          <cell r="F50">
            <v>89.23</v>
          </cell>
          <cell r="G50">
            <v>726</v>
          </cell>
        </row>
        <row r="51">
          <cell r="B51" t="str">
            <v>CO05050500</v>
          </cell>
          <cell r="C51">
            <v>46</v>
          </cell>
          <cell r="D51" t="str">
            <v>Plataforma ou passarela de Pinho.</v>
          </cell>
          <cell r="E51" t="str">
            <v>m2</v>
          </cell>
          <cell r="F51">
            <v>2.31</v>
          </cell>
          <cell r="G51">
            <v>187</v>
          </cell>
        </row>
        <row r="52">
          <cell r="B52" t="str">
            <v>CO05100050</v>
          </cell>
          <cell r="C52">
            <v>47</v>
          </cell>
          <cell r="D52" t="str">
            <v>Aluguel de andaime tubular sobre sapatas fixas.</v>
          </cell>
          <cell r="E52" t="str">
            <v>m2.mês</v>
          </cell>
          <cell r="F52">
            <v>2.2000000000000002</v>
          </cell>
          <cell r="G52">
            <v>2100</v>
          </cell>
        </row>
        <row r="53">
          <cell r="B53" t="str">
            <v>CO05150100</v>
          </cell>
          <cell r="C53">
            <v>48</v>
          </cell>
          <cell r="D53" t="str">
            <v>Montagem e desmontagem de andaime tubular.</v>
          </cell>
          <cell r="E53" t="str">
            <v>m2</v>
          </cell>
          <cell r="F53">
            <v>1.77</v>
          </cell>
          <cell r="G53">
            <v>350</v>
          </cell>
        </row>
        <row r="54">
          <cell r="B54" t="str">
            <v>CO05150300</v>
          </cell>
          <cell r="C54">
            <v>49</v>
          </cell>
          <cell r="D54" t="str">
            <v>Movimentação vertical ou horizontal de plataforma.</v>
          </cell>
          <cell r="E54" t="str">
            <v>m2</v>
          </cell>
          <cell r="F54">
            <v>0.14000000000000001</v>
          </cell>
          <cell r="G54">
            <v>350</v>
          </cell>
        </row>
        <row r="55">
          <cell r="B55" t="str">
            <v>MT05300100</v>
          </cell>
          <cell r="C55">
            <v>50</v>
          </cell>
          <cell r="D55" t="str">
            <v>Escavação manual em material de 1a categoria.</v>
          </cell>
          <cell r="E55" t="str">
            <v>m3</v>
          </cell>
          <cell r="F55">
            <v>12.4</v>
          </cell>
          <cell r="G55">
            <v>10700</v>
          </cell>
        </row>
        <row r="56">
          <cell r="B56" t="str">
            <v>MT10050050</v>
          </cell>
          <cell r="C56">
            <v>51</v>
          </cell>
          <cell r="D56" t="str">
            <v xml:space="preserve">Escavação mecânica, utilizando Retro-Escavadeira. </v>
          </cell>
          <cell r="E56" t="str">
            <v>m3</v>
          </cell>
          <cell r="F56">
            <v>2.77</v>
          </cell>
          <cell r="G56">
            <v>36800</v>
          </cell>
        </row>
        <row r="57">
          <cell r="B57" t="str">
            <v>MT10100050</v>
          </cell>
          <cell r="C57">
            <v>52</v>
          </cell>
          <cell r="D57" t="str">
            <v>Escavação mecânica, utilizando Escavadeira.</v>
          </cell>
          <cell r="E57" t="str">
            <v>m3</v>
          </cell>
          <cell r="F57">
            <v>0.96</v>
          </cell>
          <cell r="G57">
            <v>7300</v>
          </cell>
        </row>
        <row r="58">
          <cell r="B58" t="str">
            <v>MT15050250</v>
          </cell>
          <cell r="C58">
            <v>53</v>
          </cell>
          <cell r="D58" t="str">
            <v xml:space="preserve">Reaterro de vala com material de boa qualidade. </v>
          </cell>
          <cell r="E58" t="str">
            <v>m3</v>
          </cell>
          <cell r="F58">
            <v>9.3000000000000007</v>
          </cell>
          <cell r="G58">
            <v>13700</v>
          </cell>
        </row>
        <row r="59">
          <cell r="B59" t="str">
            <v>MT15050300</v>
          </cell>
          <cell r="C59">
            <v>54</v>
          </cell>
          <cell r="D59" t="str">
            <v>Reaterro de vala, com po-de-pedra.</v>
          </cell>
          <cell r="E59" t="str">
            <v>m3</v>
          </cell>
          <cell r="F59">
            <v>36.18</v>
          </cell>
          <cell r="G59">
            <v>19600</v>
          </cell>
        </row>
        <row r="60">
          <cell r="B60" t="str">
            <v>MT05250050</v>
          </cell>
          <cell r="C60">
            <v>55</v>
          </cell>
          <cell r="D60" t="str">
            <v>Desmonte manual de bloco de 3a categoria.</v>
          </cell>
          <cell r="E60" t="str">
            <v>m3</v>
          </cell>
          <cell r="F60">
            <v>32.14</v>
          </cell>
          <cell r="G60">
            <v>7050</v>
          </cell>
        </row>
        <row r="61">
          <cell r="B61" t="str">
            <v>MT05450050</v>
          </cell>
          <cell r="C61">
            <v>56</v>
          </cell>
          <cell r="D61" t="str">
            <v>Desmonte a fogo de bloco de material de 3a categoria.</v>
          </cell>
          <cell r="E61" t="str">
            <v>m3</v>
          </cell>
          <cell r="F61">
            <v>66.56</v>
          </cell>
          <cell r="G61">
            <v>8545</v>
          </cell>
        </row>
        <row r="62">
          <cell r="B62" t="str">
            <v>MT15150050</v>
          </cell>
          <cell r="C62">
            <v>57</v>
          </cell>
          <cell r="D62" t="str">
            <v>Preparo de solo ate 30cm de profundidade.</v>
          </cell>
          <cell r="E62" t="str">
            <v>m2</v>
          </cell>
          <cell r="F62">
            <v>5.46</v>
          </cell>
          <cell r="G62">
            <v>17842</v>
          </cell>
        </row>
        <row r="63">
          <cell r="B63" t="str">
            <v>MT20050050</v>
          </cell>
          <cell r="C63">
            <v>58</v>
          </cell>
          <cell r="D63" t="str">
            <v>Espalhamento de material de 1a categoria.</v>
          </cell>
          <cell r="E63" t="str">
            <v>m3</v>
          </cell>
          <cell r="F63">
            <v>0.24</v>
          </cell>
          <cell r="G63">
            <v>70776</v>
          </cell>
        </row>
        <row r="64">
          <cell r="B64" t="str">
            <v>TC05050350</v>
          </cell>
          <cell r="C64">
            <v>59</v>
          </cell>
          <cell r="D64" t="str">
            <v>Transporte de carga de qualquer natureza.</v>
          </cell>
          <cell r="E64" t="str">
            <v>t.Km</v>
          </cell>
          <cell r="F64">
            <v>0.39</v>
          </cell>
          <cell r="G64">
            <v>1880000</v>
          </cell>
        </row>
        <row r="65">
          <cell r="B65" t="str">
            <v>TC10050150</v>
          </cell>
          <cell r="C65">
            <v>60</v>
          </cell>
          <cell r="D65" t="str">
            <v>Carga manual e descarga mecânica.</v>
          </cell>
          <cell r="E65" t="str">
            <v>t</v>
          </cell>
          <cell r="F65">
            <v>7.38</v>
          </cell>
          <cell r="G65">
            <v>47000</v>
          </cell>
        </row>
        <row r="66">
          <cell r="B66" t="str">
            <v>EQ05050100A</v>
          </cell>
          <cell r="C66">
            <v>61</v>
          </cell>
          <cell r="D66" t="str">
            <v xml:space="preserve">Caminhão basculante. Custo horário produtivo.     </v>
          </cell>
          <cell r="E66" t="str">
            <v>h</v>
          </cell>
          <cell r="F66">
            <v>45.34</v>
          </cell>
          <cell r="G66">
            <v>2446</v>
          </cell>
        </row>
        <row r="67">
          <cell r="B67" t="str">
            <v>EQ05050103A</v>
          </cell>
          <cell r="C67">
            <v>62</v>
          </cell>
          <cell r="D67" t="str">
            <v>Caminhão basculante. Custo horário improdutivo.</v>
          </cell>
          <cell r="E67" t="str">
            <v>h</v>
          </cell>
          <cell r="F67">
            <v>25.39</v>
          </cell>
          <cell r="G67">
            <v>432</v>
          </cell>
        </row>
        <row r="68">
          <cell r="B68" t="str">
            <v>EQ05050300</v>
          </cell>
          <cell r="C68">
            <v>63</v>
          </cell>
          <cell r="D68" t="str">
            <v>Caminhão com Carroceria Fixa. Aluguel produtivo.</v>
          </cell>
          <cell r="E68" t="str">
            <v>h</v>
          </cell>
          <cell r="F68">
            <v>32.28</v>
          </cell>
          <cell r="G68">
            <v>1957</v>
          </cell>
        </row>
        <row r="69">
          <cell r="B69" t="str">
            <v>EQ05050306</v>
          </cell>
          <cell r="C69">
            <v>64</v>
          </cell>
          <cell r="D69" t="str">
            <v>Caminhão com Carroceria Fixa. Aluguel improdutivo.</v>
          </cell>
          <cell r="E69" t="str">
            <v>h</v>
          </cell>
          <cell r="F69">
            <v>8.5399999999999991</v>
          </cell>
          <cell r="G69">
            <v>346</v>
          </cell>
        </row>
        <row r="70">
          <cell r="B70" t="str">
            <v>EQ05050415</v>
          </cell>
          <cell r="C70">
            <v>65</v>
          </cell>
          <cell r="D70" t="str">
            <v xml:space="preserve">Caminhão Carroceria Fixa F-12000 Munck produtivo.               </v>
          </cell>
          <cell r="E70" t="str">
            <v>h</v>
          </cell>
          <cell r="F70">
            <v>53.72</v>
          </cell>
          <cell r="G70">
            <v>3453</v>
          </cell>
        </row>
        <row r="71">
          <cell r="B71" t="str">
            <v>EQ15050450</v>
          </cell>
          <cell r="C71">
            <v>66</v>
          </cell>
          <cell r="D71" t="str">
            <v xml:space="preserve">Pa-carregadeira(Carregador frontal). Custo produtivo.  </v>
          </cell>
          <cell r="E71" t="str">
            <v>h</v>
          </cell>
          <cell r="F71">
            <v>68.34</v>
          </cell>
          <cell r="G71">
            <v>1345</v>
          </cell>
        </row>
        <row r="72">
          <cell r="B72" t="str">
            <v>EQ15050453</v>
          </cell>
          <cell r="C72">
            <v>67</v>
          </cell>
          <cell r="D72" t="str">
            <v>Pa-carregadeira(Carregador Frontal).Custo improdutivo.</v>
          </cell>
          <cell r="E72" t="str">
            <v>h</v>
          </cell>
          <cell r="F72">
            <v>31.05</v>
          </cell>
          <cell r="G72">
            <v>237</v>
          </cell>
        </row>
        <row r="73">
          <cell r="B73" t="str">
            <v>EQ15050500</v>
          </cell>
          <cell r="C73">
            <v>68</v>
          </cell>
          <cell r="D73" t="str">
            <v xml:space="preserve">Retro-Escavadeira/carregadeira. Custo produtivo. </v>
          </cell>
          <cell r="E73" t="str">
            <v>h</v>
          </cell>
          <cell r="F73">
            <v>45.49</v>
          </cell>
          <cell r="G73">
            <v>1439</v>
          </cell>
        </row>
        <row r="74">
          <cell r="B74" t="str">
            <v>EQ30050200</v>
          </cell>
          <cell r="C74">
            <v>69</v>
          </cell>
          <cell r="D74" t="str">
            <v>Betoneira com capacidade de 580l, Aluguel produtivo.</v>
          </cell>
          <cell r="E74" t="str">
            <v>h</v>
          </cell>
          <cell r="F74">
            <v>4.71</v>
          </cell>
          <cell r="G74">
            <v>2041</v>
          </cell>
        </row>
        <row r="75">
          <cell r="B75" t="str">
            <v>EQ30050206</v>
          </cell>
          <cell r="C75">
            <v>70</v>
          </cell>
          <cell r="D75" t="str">
            <v>Betoneira com capacidade de 580l Aluguel improdutivo.</v>
          </cell>
          <cell r="E75" t="str">
            <v>h</v>
          </cell>
          <cell r="F75">
            <v>1.56</v>
          </cell>
          <cell r="G75">
            <v>216</v>
          </cell>
        </row>
        <row r="76">
          <cell r="B76" t="str">
            <v>EQ15050550</v>
          </cell>
          <cell r="C76">
            <v>71</v>
          </cell>
          <cell r="D76" t="str">
            <v xml:space="preserve">Rompedor Pneumático de 32,6Kg Aluguel produtivo. </v>
          </cell>
          <cell r="E76" t="str">
            <v>h</v>
          </cell>
          <cell r="F76">
            <v>1.05</v>
          </cell>
          <cell r="G76">
            <v>648</v>
          </cell>
        </row>
        <row r="77">
          <cell r="B77" t="str">
            <v>EQ15050556</v>
          </cell>
          <cell r="C77">
            <v>72</v>
          </cell>
          <cell r="D77" t="str">
            <v>Rompedor Pneumático de 32,6Kg Aluguel improdutivo.</v>
          </cell>
          <cell r="E77" t="str">
            <v>h</v>
          </cell>
          <cell r="F77">
            <v>0.7</v>
          </cell>
          <cell r="G77">
            <v>72</v>
          </cell>
        </row>
        <row r="78">
          <cell r="B78" t="str">
            <v xml:space="preserve"> EQ20050800</v>
          </cell>
          <cell r="C78">
            <v>73</v>
          </cell>
          <cell r="D78" t="str">
            <v xml:space="preserve">Vassoura Mecânica, rebocável, Aluguel produtivo.   </v>
          </cell>
          <cell r="E78" t="str">
            <v>h</v>
          </cell>
          <cell r="F78">
            <v>3.58</v>
          </cell>
          <cell r="G78">
            <v>1712</v>
          </cell>
        </row>
        <row r="79">
          <cell r="B79" t="str">
            <v>EQ20050806</v>
          </cell>
          <cell r="C79">
            <v>74</v>
          </cell>
          <cell r="D79" t="str">
            <v>Vassoura Mecânica, rebocável, Aluguel improdutivo.</v>
          </cell>
          <cell r="E79" t="str">
            <v>h</v>
          </cell>
          <cell r="F79">
            <v>1.43</v>
          </cell>
          <cell r="G79">
            <v>216</v>
          </cell>
        </row>
        <row r="80">
          <cell r="B80" t="str">
            <v>EQ35100200</v>
          </cell>
          <cell r="C80">
            <v>75</v>
          </cell>
          <cell r="D80" t="str">
            <v xml:space="preserve">Bomba Centrífuga Submersível. Aluguel produtivo.    </v>
          </cell>
          <cell r="E80" t="str">
            <v>h</v>
          </cell>
          <cell r="F80">
            <v>3.6</v>
          </cell>
          <cell r="G80">
            <v>8632</v>
          </cell>
        </row>
        <row r="81">
          <cell r="B81" t="str">
            <v>EQ35100203</v>
          </cell>
          <cell r="C81">
            <v>76</v>
          </cell>
          <cell r="D81" t="str">
            <v>Bomba Centrífuga Submersível. Aluguel improdutivo.</v>
          </cell>
          <cell r="E81" t="str">
            <v>h</v>
          </cell>
          <cell r="F81">
            <v>1.4</v>
          </cell>
          <cell r="G81">
            <v>863</v>
          </cell>
        </row>
        <row r="82">
          <cell r="B82" t="str">
            <v>EQ45050159</v>
          </cell>
          <cell r="C82">
            <v>77</v>
          </cell>
          <cell r="D82" t="str">
            <v>Compressor de ar. Aluguel improdutivo.</v>
          </cell>
          <cell r="E82" t="str">
            <v>h</v>
          </cell>
          <cell r="F82">
            <v>3.64</v>
          </cell>
          <cell r="G82">
            <v>72</v>
          </cell>
        </row>
        <row r="83">
          <cell r="B83" t="str">
            <v>EQ45150100</v>
          </cell>
          <cell r="C83">
            <v>78</v>
          </cell>
          <cell r="D83" t="str">
            <v>Retificador de solda elétrica de 430A.</v>
          </cell>
          <cell r="E83" t="str">
            <v>h</v>
          </cell>
          <cell r="F83">
            <v>7.16</v>
          </cell>
          <cell r="G83">
            <v>1007</v>
          </cell>
        </row>
        <row r="84">
          <cell r="B84" t="str">
            <v>EQ40050150A</v>
          </cell>
          <cell r="C84">
            <v>79</v>
          </cell>
          <cell r="D84" t="str">
            <v>Equipamento de jato d'água (Sewer-Jet ou similar).</v>
          </cell>
          <cell r="E84" t="str">
            <v>h</v>
          </cell>
          <cell r="F84">
            <v>79.2</v>
          </cell>
          <cell r="G84">
            <v>1079</v>
          </cell>
        </row>
        <row r="85">
          <cell r="B85" t="str">
            <v>EQ40050153A</v>
          </cell>
          <cell r="C85">
            <v>80</v>
          </cell>
          <cell r="D85" t="str">
            <v>Equipamento de alta pressão  (Vac-All ou similar).</v>
          </cell>
          <cell r="E85" t="str">
            <v>h</v>
          </cell>
          <cell r="F85">
            <v>104.07</v>
          </cell>
          <cell r="G85">
            <v>1942</v>
          </cell>
        </row>
        <row r="86">
          <cell r="B86" t="str">
            <v>SC05050050</v>
          </cell>
          <cell r="C86">
            <v>81</v>
          </cell>
          <cell r="D86" t="str">
            <v>Arrancamento de aparelhos de iluminação.</v>
          </cell>
          <cell r="E86" t="str">
            <v>un</v>
          </cell>
          <cell r="F86">
            <v>1.67</v>
          </cell>
          <cell r="G86">
            <v>65</v>
          </cell>
        </row>
        <row r="87">
          <cell r="B87" t="str">
            <v>SC05050200</v>
          </cell>
          <cell r="C87">
            <v>82</v>
          </cell>
          <cell r="D87" t="str">
            <v>Arrancamento de grades, gradis, alambrados, cercas.</v>
          </cell>
          <cell r="E87" t="str">
            <v>m2</v>
          </cell>
          <cell r="F87">
            <v>4.43</v>
          </cell>
          <cell r="G87">
            <v>144</v>
          </cell>
        </row>
        <row r="88">
          <cell r="B88" t="str">
            <v>SC05050250</v>
          </cell>
          <cell r="C88">
            <v>83</v>
          </cell>
          <cell r="D88" t="str">
            <v>Arrancamento de meios-fios, de granito ou concreto.</v>
          </cell>
          <cell r="E88" t="str">
            <v>m</v>
          </cell>
          <cell r="F88">
            <v>4.87</v>
          </cell>
          <cell r="G88">
            <v>3739</v>
          </cell>
        </row>
        <row r="89">
          <cell r="B89" t="str">
            <v>SC05050300</v>
          </cell>
          <cell r="C89">
            <v>84</v>
          </cell>
          <cell r="D89" t="str">
            <v>Arrancamento de paralelepípedos.</v>
          </cell>
          <cell r="E89" t="str">
            <v>m2</v>
          </cell>
          <cell r="F89">
            <v>2.21</v>
          </cell>
          <cell r="G89">
            <v>860</v>
          </cell>
        </row>
        <row r="90">
          <cell r="B90" t="str">
            <v>SC05050500</v>
          </cell>
          <cell r="C90">
            <v>85</v>
          </cell>
          <cell r="D90" t="str">
            <v>Arrancamento tubos concreto manilhas ø 0,40 a 0,60m.</v>
          </cell>
          <cell r="E90" t="str">
            <v>m</v>
          </cell>
          <cell r="F90">
            <v>3.99</v>
          </cell>
          <cell r="G90">
            <v>328</v>
          </cell>
        </row>
        <row r="91">
          <cell r="B91" t="str">
            <v>SC05050601</v>
          </cell>
          <cell r="C91">
            <v>86</v>
          </cell>
          <cell r="D91" t="str">
            <v>Demolição manual de alvenaria de pedra argamassada.</v>
          </cell>
          <cell r="E91" t="str">
            <v>m3</v>
          </cell>
          <cell r="F91">
            <v>30.27</v>
          </cell>
          <cell r="G91">
            <v>324</v>
          </cell>
        </row>
        <row r="92">
          <cell r="B92" t="str">
            <v>SC05050750</v>
          </cell>
          <cell r="C92">
            <v>87</v>
          </cell>
          <cell r="D92" t="str">
            <v>Demolição manual de alvenaria de tijolos maciços.</v>
          </cell>
          <cell r="E92" t="str">
            <v>m3</v>
          </cell>
          <cell r="F92">
            <v>52.99</v>
          </cell>
          <cell r="G92">
            <v>130</v>
          </cell>
        </row>
        <row r="93">
          <cell r="B93" t="str">
            <v>SC05050850</v>
          </cell>
          <cell r="C93">
            <v>88</v>
          </cell>
          <cell r="D93" t="str">
            <v>Demolição manual de concreto simples.</v>
          </cell>
          <cell r="E93" t="str">
            <v>m3</v>
          </cell>
          <cell r="F93">
            <v>60.55</v>
          </cell>
          <cell r="G93">
            <v>1904</v>
          </cell>
        </row>
        <row r="94">
          <cell r="B94" t="str">
            <v>SC05050950</v>
          </cell>
          <cell r="C94">
            <v>89</v>
          </cell>
          <cell r="D94" t="str">
            <v>Demolição manual de concreto armado.</v>
          </cell>
          <cell r="E94" t="str">
            <v>m3</v>
          </cell>
          <cell r="F94">
            <v>85.78</v>
          </cell>
          <cell r="G94">
            <v>140</v>
          </cell>
        </row>
        <row r="95">
          <cell r="B95" t="str">
            <v>SC05051400</v>
          </cell>
          <cell r="C95">
            <v>90</v>
          </cell>
          <cell r="D95" t="str">
            <v>Demolição de revestimento em argamassa.</v>
          </cell>
          <cell r="E95" t="str">
            <v>m2</v>
          </cell>
          <cell r="F95">
            <v>2.21</v>
          </cell>
          <cell r="G95">
            <v>144</v>
          </cell>
        </row>
        <row r="96">
          <cell r="B96" t="str">
            <v>SC05051450</v>
          </cell>
          <cell r="C96">
            <v>91</v>
          </cell>
          <cell r="D96" t="str">
            <v>Demolição de revestimento em azulejos, cerâmicas.</v>
          </cell>
          <cell r="E96" t="str">
            <v>m2</v>
          </cell>
          <cell r="F96">
            <v>5.31</v>
          </cell>
          <cell r="G96">
            <v>130</v>
          </cell>
        </row>
        <row r="97">
          <cell r="B97" t="str">
            <v>SC05052150</v>
          </cell>
          <cell r="C97">
            <v>92</v>
          </cell>
          <cell r="D97" t="str">
            <v>Remoção de cobertura de telha francesa.</v>
          </cell>
          <cell r="E97" t="str">
            <v>m2</v>
          </cell>
          <cell r="F97">
            <v>8.26</v>
          </cell>
          <cell r="G97">
            <v>260</v>
          </cell>
        </row>
        <row r="98">
          <cell r="B98" t="str">
            <v>SC05052450</v>
          </cell>
          <cell r="C98">
            <v>93</v>
          </cell>
          <cell r="D98" t="str">
            <v>Remoção de cobertura de telha de fibro-cimento.</v>
          </cell>
          <cell r="E98" t="str">
            <v>m2</v>
          </cell>
          <cell r="F98">
            <v>3.87</v>
          </cell>
          <cell r="G98">
            <v>460</v>
          </cell>
        </row>
        <row r="99">
          <cell r="B99" t="str">
            <v>SC05052900</v>
          </cell>
          <cell r="C99">
            <v>94</v>
          </cell>
          <cell r="D99" t="str">
            <v xml:space="preserve">Remoção manual de passeio de pedra portuguesa. </v>
          </cell>
          <cell r="E99" t="str">
            <v>m2</v>
          </cell>
          <cell r="F99">
            <v>2.44</v>
          </cell>
          <cell r="G99">
            <v>2900</v>
          </cell>
        </row>
        <row r="100">
          <cell r="B100" t="str">
            <v>SC05053250</v>
          </cell>
          <cell r="C100">
            <v>95</v>
          </cell>
          <cell r="D100" t="str">
            <v>Remoção de tubulação ferro fundido ø50mm a 300mm.</v>
          </cell>
          <cell r="E100" t="str">
            <v>m</v>
          </cell>
          <cell r="F100">
            <v>11.88</v>
          </cell>
          <cell r="G100">
            <v>290</v>
          </cell>
        </row>
        <row r="101">
          <cell r="B101" t="str">
            <v>SC05100150</v>
          </cell>
          <cell r="C101">
            <v>96</v>
          </cell>
          <cell r="D101" t="str">
            <v>Demolição, com equipamento, concreto simples.</v>
          </cell>
          <cell r="E101" t="str">
            <v>m3</v>
          </cell>
          <cell r="F101">
            <v>43.52</v>
          </cell>
          <cell r="G101">
            <v>2160</v>
          </cell>
        </row>
        <row r="102">
          <cell r="B102" t="str">
            <v>SC05100300</v>
          </cell>
          <cell r="C102">
            <v>97</v>
          </cell>
          <cell r="D102" t="str">
            <v>Demolição, com equipamento concreto armado.</v>
          </cell>
          <cell r="E102" t="str">
            <v>m3</v>
          </cell>
          <cell r="F102">
            <v>73.98</v>
          </cell>
          <cell r="G102">
            <v>3400</v>
          </cell>
        </row>
        <row r="103">
          <cell r="B103" t="str">
            <v>SC05100500</v>
          </cell>
          <cell r="C103">
            <v>98</v>
          </cell>
          <cell r="D103" t="str">
            <v>Demolição com equip. concreto asfáltico 10cm.</v>
          </cell>
          <cell r="E103" t="str">
            <v>m2</v>
          </cell>
          <cell r="F103">
            <v>8.98</v>
          </cell>
          <cell r="G103">
            <v>20100</v>
          </cell>
        </row>
        <row r="104">
          <cell r="B104" t="str">
            <v>SC10050250</v>
          </cell>
          <cell r="C104">
            <v>99</v>
          </cell>
          <cell r="D104" t="str">
            <v xml:space="preserve">Bombeiro hidráulico (inclusive encargos sociais).   </v>
          </cell>
          <cell r="E104" t="str">
            <v>h</v>
          </cell>
          <cell r="F104">
            <v>6.48</v>
          </cell>
          <cell r="G104">
            <v>2960</v>
          </cell>
        </row>
        <row r="105">
          <cell r="B105" t="str">
            <v>SC10050300</v>
          </cell>
          <cell r="C105">
            <v>100</v>
          </cell>
          <cell r="D105" t="str">
            <v xml:space="preserve">Calceteiro (inclusive encargos sociais).   </v>
          </cell>
          <cell r="E105" t="str">
            <v>h</v>
          </cell>
          <cell r="F105">
            <v>5.99</v>
          </cell>
          <cell r="G105">
            <v>1480</v>
          </cell>
        </row>
        <row r="106">
          <cell r="B106" t="str">
            <v>SC10050350</v>
          </cell>
          <cell r="C106">
            <v>101</v>
          </cell>
          <cell r="D106" t="str">
            <v>Carpinteiro de forma (inclusive encargos sociais).</v>
          </cell>
          <cell r="E106" t="str">
            <v>h</v>
          </cell>
          <cell r="F106">
            <v>5.99</v>
          </cell>
          <cell r="G106">
            <v>1480</v>
          </cell>
        </row>
        <row r="107">
          <cell r="B107" t="str">
            <v>SC10050450</v>
          </cell>
          <cell r="C107">
            <v>102</v>
          </cell>
          <cell r="D107" t="str">
            <v xml:space="preserve">Eletricista (inclusive encargos sociais). </v>
          </cell>
          <cell r="E107" t="str">
            <v>h</v>
          </cell>
          <cell r="F107">
            <v>6.48</v>
          </cell>
          <cell r="G107">
            <v>2960</v>
          </cell>
        </row>
        <row r="108">
          <cell r="B108" t="str">
            <v>SC10050900</v>
          </cell>
          <cell r="C108">
            <v>103</v>
          </cell>
          <cell r="D108" t="str">
            <v xml:space="preserve">Marteleteiro (inclusive encargos sociais). </v>
          </cell>
          <cell r="E108" t="str">
            <v>h</v>
          </cell>
          <cell r="F108">
            <v>5.99</v>
          </cell>
          <cell r="G108">
            <v>2960</v>
          </cell>
        </row>
        <row r="109">
          <cell r="B109" t="str">
            <v>SC10051100</v>
          </cell>
          <cell r="C109">
            <v>104</v>
          </cell>
          <cell r="D109" t="str">
            <v>Operador de máquinas.(inclusive encargos sociais).</v>
          </cell>
          <cell r="E109" t="str">
            <v>h</v>
          </cell>
          <cell r="F109">
            <v>6.48</v>
          </cell>
          <cell r="G109">
            <v>1480</v>
          </cell>
        </row>
        <row r="110">
          <cell r="B110" t="str">
            <v>SC10051200</v>
          </cell>
          <cell r="C110">
            <v>105</v>
          </cell>
          <cell r="D110" t="str">
            <v xml:space="preserve">Pedreiro (inclusive encargos sociais).   </v>
          </cell>
          <cell r="E110" t="str">
            <v>h</v>
          </cell>
          <cell r="F110">
            <v>5.99</v>
          </cell>
          <cell r="G110">
            <v>2960</v>
          </cell>
        </row>
        <row r="111">
          <cell r="B111" t="str">
            <v>SC10051450</v>
          </cell>
          <cell r="C111">
            <v>106</v>
          </cell>
          <cell r="D111" t="str">
            <v>Servente (inclusive encargos sociais).</v>
          </cell>
          <cell r="E111" t="str">
            <v>h</v>
          </cell>
          <cell r="F111">
            <v>4.3</v>
          </cell>
          <cell r="G111">
            <v>5920</v>
          </cell>
        </row>
        <row r="112">
          <cell r="B112" t="str">
            <v>SC10051500</v>
          </cell>
          <cell r="C112">
            <v>107</v>
          </cell>
          <cell r="D112" t="str">
            <v>Soldador em construção civil (inclusive encargos).</v>
          </cell>
          <cell r="E112" t="str">
            <v>h</v>
          </cell>
          <cell r="F112">
            <v>6.23</v>
          </cell>
          <cell r="G112">
            <v>1480</v>
          </cell>
        </row>
        <row r="113">
          <cell r="B113" t="str">
            <v>SC10100050</v>
          </cell>
          <cell r="C113">
            <v>108</v>
          </cell>
          <cell r="D113" t="str">
            <v xml:space="preserve">Operador de tráfego(inclusive encargos sociais). </v>
          </cell>
          <cell r="E113" t="str">
            <v>h</v>
          </cell>
          <cell r="F113">
            <v>7.08</v>
          </cell>
          <cell r="G113">
            <v>2960</v>
          </cell>
        </row>
        <row r="114">
          <cell r="B114" t="str">
            <v>SC05100050</v>
          </cell>
          <cell r="C114">
            <v>109</v>
          </cell>
          <cell r="D114" t="str">
            <v>Arrancamento de tampão de ferro fundido.</v>
          </cell>
          <cell r="E114" t="str">
            <v>un</v>
          </cell>
          <cell r="F114">
            <v>15.18</v>
          </cell>
          <cell r="G114">
            <v>22</v>
          </cell>
        </row>
        <row r="115">
          <cell r="B115" t="str">
            <v>SC15050100</v>
          </cell>
          <cell r="C115">
            <v>110</v>
          </cell>
          <cell r="D115" t="str">
            <v>Aditivo de reciclagem para mistura asfáltica a quente.</v>
          </cell>
          <cell r="E115" t="str">
            <v>t</v>
          </cell>
          <cell r="F115">
            <v>2857.32</v>
          </cell>
          <cell r="G115">
            <v>15</v>
          </cell>
        </row>
        <row r="116">
          <cell r="B116" t="str">
            <v>SC15050150</v>
          </cell>
          <cell r="C116">
            <v>111</v>
          </cell>
          <cell r="D116" t="str">
            <v>Areia grossa lavada. Fornecimento.</v>
          </cell>
          <cell r="E116" t="str">
            <v>m3</v>
          </cell>
          <cell r="F116">
            <v>21</v>
          </cell>
          <cell r="G116">
            <v>2000</v>
          </cell>
        </row>
        <row r="117">
          <cell r="B117" t="str">
            <v>SC15050200</v>
          </cell>
          <cell r="C117">
            <v>112</v>
          </cell>
          <cell r="D117" t="str">
            <v>Asfalto diluído tipo cura rápida CR-250</v>
          </cell>
          <cell r="E117" t="str">
            <v>t</v>
          </cell>
          <cell r="F117">
            <v>1468.02</v>
          </cell>
          <cell r="G117">
            <v>7</v>
          </cell>
        </row>
        <row r="118">
          <cell r="B118" t="str">
            <v>SC15050550</v>
          </cell>
          <cell r="C118">
            <v>113</v>
          </cell>
          <cell r="D118" t="str">
            <v xml:space="preserve">Saibro, inclusive transporte ate 20Km.Fornecimento. </v>
          </cell>
          <cell r="E118" t="str">
            <v>m3</v>
          </cell>
          <cell r="F118">
            <v>20.63</v>
          </cell>
          <cell r="G118">
            <v>184</v>
          </cell>
        </row>
        <row r="119">
          <cell r="B119" t="str">
            <v>SC15100050</v>
          </cell>
          <cell r="C119">
            <v>114</v>
          </cell>
          <cell r="D119" t="str">
            <v>Chapa de aço de 3/4"para passagem de veículos.</v>
          </cell>
          <cell r="E119" t="str">
            <v>m2</v>
          </cell>
          <cell r="F119">
            <v>17.100000000000001</v>
          </cell>
          <cell r="G119">
            <v>360</v>
          </cell>
        </row>
        <row r="120">
          <cell r="B120" t="str">
            <v>SC35050050A</v>
          </cell>
          <cell r="C120">
            <v>115</v>
          </cell>
          <cell r="D120" t="str">
            <v>Levantamento ou rebaixamento de tampão na rua.</v>
          </cell>
          <cell r="E120" t="str">
            <v>un</v>
          </cell>
          <cell r="F120">
            <v>86.15</v>
          </cell>
          <cell r="G120">
            <v>169</v>
          </cell>
        </row>
        <row r="121">
          <cell r="B121" t="str">
            <v>SC45050150</v>
          </cell>
          <cell r="C121">
            <v>116</v>
          </cell>
          <cell r="D121" t="str">
            <v>Toten informativo nas dimensões de (0,50x1,50)m.</v>
          </cell>
          <cell r="E121" t="str">
            <v>un</v>
          </cell>
          <cell r="F121">
            <v>2490</v>
          </cell>
          <cell r="G121">
            <v>29</v>
          </cell>
        </row>
        <row r="122">
          <cell r="B122" t="str">
            <v>SC45100200</v>
          </cell>
          <cell r="C122">
            <v>117</v>
          </cell>
          <cell r="D122" t="str">
            <v>Placa de inauguração em bronze.</v>
          </cell>
          <cell r="E122" t="str">
            <v>un</v>
          </cell>
          <cell r="F122">
            <v>1003.36</v>
          </cell>
          <cell r="G122">
            <v>1</v>
          </cell>
        </row>
        <row r="123">
          <cell r="B123" t="str">
            <v>FD05400100</v>
          </cell>
          <cell r="C123">
            <v>118</v>
          </cell>
          <cell r="D123" t="str">
            <v>Arrasamento de estaca concreto armado, ø40 a 50cm.</v>
          </cell>
          <cell r="E123" t="str">
            <v>un</v>
          </cell>
          <cell r="F123">
            <v>103.03</v>
          </cell>
          <cell r="G123">
            <v>23</v>
          </cell>
        </row>
        <row r="124">
          <cell r="B124" t="str">
            <v>FD05500050</v>
          </cell>
          <cell r="C124">
            <v>119</v>
          </cell>
          <cell r="D124" t="str">
            <v>Estaca raiz com diâmetro de 12", perfurada em solo.</v>
          </cell>
          <cell r="E124" t="str">
            <v>m</v>
          </cell>
          <cell r="F124">
            <v>248.49</v>
          </cell>
          <cell r="G124">
            <v>260</v>
          </cell>
        </row>
        <row r="125">
          <cell r="B125" t="str">
            <v>FD05650150</v>
          </cell>
          <cell r="C125">
            <v>120</v>
          </cell>
          <cell r="D125" t="str">
            <v>Estaca raiz com diâmetro de 10", perfurada em solo.</v>
          </cell>
          <cell r="E125" t="str">
            <v>m</v>
          </cell>
          <cell r="F125">
            <v>130</v>
          </cell>
          <cell r="G125">
            <v>86</v>
          </cell>
        </row>
        <row r="126">
          <cell r="B126" t="str">
            <v>FD10050100</v>
          </cell>
          <cell r="C126">
            <v>121</v>
          </cell>
          <cell r="D126" t="str">
            <v>Ensecadeira de estacas-prancha de aço, tipo Armco.</v>
          </cell>
          <cell r="E126" t="str">
            <v>m2</v>
          </cell>
          <cell r="F126">
            <v>127.53</v>
          </cell>
          <cell r="G126">
            <v>4200</v>
          </cell>
        </row>
        <row r="127">
          <cell r="B127" t="str">
            <v>FD10100050</v>
          </cell>
          <cell r="C127">
            <v>122</v>
          </cell>
          <cell r="D127" t="str">
            <v>Ensecadeira de estacas-prancha em Maçaranduba.</v>
          </cell>
          <cell r="E127" t="str">
            <v>m2</v>
          </cell>
          <cell r="F127">
            <v>70.5</v>
          </cell>
          <cell r="G127">
            <v>2395</v>
          </cell>
        </row>
        <row r="128">
          <cell r="B128" t="str">
            <v>ET15100100</v>
          </cell>
          <cell r="C128">
            <v>123</v>
          </cell>
          <cell r="D128" t="str">
            <v>Formas de madeira peças de concreto armado.</v>
          </cell>
          <cell r="E128" t="str">
            <v>m2</v>
          </cell>
          <cell r="F128">
            <v>25.9</v>
          </cell>
          <cell r="G128">
            <v>2986</v>
          </cell>
        </row>
        <row r="129">
          <cell r="B129" t="str">
            <v>ET15100200</v>
          </cell>
          <cell r="C129">
            <v>124</v>
          </cell>
          <cell r="D129" t="str">
            <v>Formas de madeira.</v>
          </cell>
          <cell r="E129" t="str">
            <v>m2</v>
          </cell>
          <cell r="F129">
            <v>34.86</v>
          </cell>
          <cell r="G129">
            <v>4352</v>
          </cell>
        </row>
        <row r="130">
          <cell r="B130" t="str">
            <v>ET15100250</v>
          </cell>
          <cell r="C130">
            <v>125</v>
          </cell>
          <cell r="D130" t="str">
            <v>Formas de madeira.</v>
          </cell>
          <cell r="E130" t="str">
            <v>m2</v>
          </cell>
          <cell r="F130">
            <v>29.62</v>
          </cell>
          <cell r="G130">
            <v>4406</v>
          </cell>
        </row>
        <row r="131">
          <cell r="B131" t="str">
            <v>ET20300050</v>
          </cell>
          <cell r="C131">
            <v>126</v>
          </cell>
          <cell r="D131" t="str">
            <v>Escoramento de formas.</v>
          </cell>
          <cell r="E131" t="str">
            <v>m2</v>
          </cell>
          <cell r="F131">
            <v>11.18</v>
          </cell>
          <cell r="G131">
            <v>3090</v>
          </cell>
        </row>
        <row r="132">
          <cell r="B132" t="str">
            <v>ET10050100</v>
          </cell>
          <cell r="C132">
            <v>127</v>
          </cell>
          <cell r="D132" t="str">
            <v>Aço CA-50 diâmetro de 6,3mm.</v>
          </cell>
          <cell r="E132" t="str">
            <v>kg</v>
          </cell>
          <cell r="F132">
            <v>2.64</v>
          </cell>
          <cell r="G132">
            <v>4750</v>
          </cell>
        </row>
        <row r="133">
          <cell r="B133" t="str">
            <v>ET10050103</v>
          </cell>
          <cell r="C133">
            <v>128</v>
          </cell>
          <cell r="D133" t="str">
            <v>Aço CA-50 diâmetro de 8mm.</v>
          </cell>
          <cell r="E133" t="str">
            <v>kg</v>
          </cell>
          <cell r="F133">
            <v>2.46</v>
          </cell>
          <cell r="G133">
            <v>1250</v>
          </cell>
        </row>
        <row r="134">
          <cell r="B134" t="str">
            <v>ET10050106</v>
          </cell>
          <cell r="C134">
            <v>129</v>
          </cell>
          <cell r="D134" t="str">
            <v>Aço CA-50 diâmetro de 10mm.</v>
          </cell>
          <cell r="E134" t="str">
            <v>kg</v>
          </cell>
          <cell r="F134">
            <v>2.2000000000000002</v>
          </cell>
          <cell r="G134">
            <v>7950</v>
          </cell>
        </row>
        <row r="135">
          <cell r="B135" t="str">
            <v>ET10050109</v>
          </cell>
          <cell r="C135">
            <v>130</v>
          </cell>
          <cell r="D135" t="str">
            <v>Aço CA-50 diâmetro de 12,5mm.</v>
          </cell>
          <cell r="E135" t="str">
            <v>kg</v>
          </cell>
          <cell r="F135">
            <v>2.1800000000000002</v>
          </cell>
          <cell r="G135">
            <v>5400</v>
          </cell>
        </row>
        <row r="136">
          <cell r="B136" t="str">
            <v>ET10050112</v>
          </cell>
          <cell r="C136">
            <v>131</v>
          </cell>
          <cell r="D136" t="str">
            <v>Aço CA-50 diâmetro de 16mm.</v>
          </cell>
          <cell r="E136" t="str">
            <v>kg</v>
          </cell>
          <cell r="F136">
            <v>2.1800000000000002</v>
          </cell>
          <cell r="G136">
            <v>2700</v>
          </cell>
        </row>
        <row r="137">
          <cell r="B137" t="str">
            <v>ET10050118</v>
          </cell>
          <cell r="C137">
            <v>132</v>
          </cell>
          <cell r="D137" t="str">
            <v>Aço CA-50 diâmetro de 25mm.</v>
          </cell>
          <cell r="E137" t="str">
            <v>kg</v>
          </cell>
          <cell r="F137">
            <v>2.19</v>
          </cell>
          <cell r="G137">
            <v>1400</v>
          </cell>
        </row>
        <row r="138">
          <cell r="B138" t="str">
            <v>ET10100056</v>
          </cell>
          <cell r="C138">
            <v>133</v>
          </cell>
          <cell r="D138" t="str">
            <v>Corte, dobragem, montagem aço CA-50 ø 6,3mm.</v>
          </cell>
          <cell r="E138" t="str">
            <v>kg</v>
          </cell>
          <cell r="F138">
            <v>1.28</v>
          </cell>
          <cell r="G138">
            <v>4750</v>
          </cell>
        </row>
        <row r="139">
          <cell r="B139" t="str">
            <v>ET10100062</v>
          </cell>
          <cell r="C139">
            <v>134</v>
          </cell>
          <cell r="D139" t="str">
            <v>Corte, dobragem, montagem aço CA-50 ø 12,5mm.</v>
          </cell>
          <cell r="E139" t="str">
            <v>kg</v>
          </cell>
          <cell r="F139">
            <v>0.96</v>
          </cell>
          <cell r="G139">
            <v>9450</v>
          </cell>
        </row>
        <row r="140">
          <cell r="B140" t="str">
            <v>ET10100065</v>
          </cell>
          <cell r="C140">
            <v>135</v>
          </cell>
          <cell r="D140" t="str">
            <v>Corte, dobragem, montagem aço CA-50 ø 6,3 a 12,5mm.</v>
          </cell>
          <cell r="E140" t="str">
            <v>kg</v>
          </cell>
          <cell r="F140">
            <v>1.1100000000000001</v>
          </cell>
          <cell r="G140">
            <v>13950</v>
          </cell>
        </row>
        <row r="141">
          <cell r="B141" t="str">
            <v>ET05250653</v>
          </cell>
          <cell r="C141">
            <v>136</v>
          </cell>
          <cell r="D141" t="str">
            <v>Lançamento de concreto.</v>
          </cell>
          <cell r="E141" t="str">
            <v>m3</v>
          </cell>
          <cell r="F141">
            <v>22.57</v>
          </cell>
          <cell r="G141">
            <v>187</v>
          </cell>
        </row>
        <row r="142">
          <cell r="B142" t="str">
            <v>ET45100071</v>
          </cell>
          <cell r="C142">
            <v>137</v>
          </cell>
          <cell r="D142" t="str">
            <v>Concreto bombeado usinado fck=30MPa.</v>
          </cell>
          <cell r="E142" t="str">
            <v>m3</v>
          </cell>
          <cell r="F142">
            <v>297.16000000000003</v>
          </cell>
          <cell r="G142">
            <v>195</v>
          </cell>
        </row>
        <row r="143">
          <cell r="B143" t="str">
            <v>ET60050059</v>
          </cell>
          <cell r="C143">
            <v>138</v>
          </cell>
          <cell r="D143" t="str">
            <v>Concreto usinado de 18MPa.</v>
          </cell>
          <cell r="E143" t="str">
            <v>m3</v>
          </cell>
          <cell r="F143">
            <v>185.77</v>
          </cell>
          <cell r="G143">
            <v>187</v>
          </cell>
        </row>
        <row r="144">
          <cell r="B144" t="str">
            <v>ET25050300</v>
          </cell>
          <cell r="C144">
            <v>139</v>
          </cell>
          <cell r="D144" t="str">
            <v>Fornecimento e montagem de estruturas metálicas.</v>
          </cell>
          <cell r="E144" t="str">
            <v>t</v>
          </cell>
          <cell r="F144">
            <v>7186.39</v>
          </cell>
          <cell r="G144">
            <v>36</v>
          </cell>
        </row>
        <row r="145">
          <cell r="B145" t="str">
            <v>ET25050450</v>
          </cell>
          <cell r="C145">
            <v>140</v>
          </cell>
          <cell r="D145" t="str">
            <v>Peças em chapa de aço 3/8", galvanizadas.</v>
          </cell>
          <cell r="E145" t="str">
            <v>Kg</v>
          </cell>
          <cell r="F145">
            <v>3.99</v>
          </cell>
          <cell r="G145">
            <v>2166</v>
          </cell>
        </row>
        <row r="146">
          <cell r="B146" t="str">
            <v>ET25050453</v>
          </cell>
          <cell r="C146">
            <v>141</v>
          </cell>
          <cell r="D146" t="str">
            <v>Peças em chapa de aço 3/8", galvanizadas.</v>
          </cell>
          <cell r="E146" t="str">
            <v>Kg</v>
          </cell>
          <cell r="F146">
            <v>4.26</v>
          </cell>
          <cell r="G146">
            <v>2078</v>
          </cell>
        </row>
        <row r="147">
          <cell r="B147" t="str">
            <v>ET25050456</v>
          </cell>
          <cell r="C147">
            <v>142</v>
          </cell>
          <cell r="D147" t="str">
            <v>Peças em chapa de aço 3/8", galvanizadas.</v>
          </cell>
          <cell r="E147" t="str">
            <v>Kg</v>
          </cell>
          <cell r="F147">
            <v>4.16</v>
          </cell>
          <cell r="G147">
            <v>1820</v>
          </cell>
        </row>
        <row r="148">
          <cell r="B148" t="str">
            <v>ET50050250</v>
          </cell>
          <cell r="C148">
            <v>143</v>
          </cell>
          <cell r="D148" t="str">
            <v>Muro de contenção em solo reforçado.</v>
          </cell>
          <cell r="E148" t="str">
            <v>m2</v>
          </cell>
          <cell r="F148">
            <v>145.63</v>
          </cell>
          <cell r="G148">
            <v>144</v>
          </cell>
        </row>
        <row r="149">
          <cell r="B149" t="str">
            <v>ET55100100</v>
          </cell>
          <cell r="C149">
            <v>144</v>
          </cell>
          <cell r="D149" t="str">
            <v>Canal pré-fabricado, em concreto armado seção U.</v>
          </cell>
          <cell r="E149" t="str">
            <v>m2</v>
          </cell>
          <cell r="F149">
            <v>384.26</v>
          </cell>
          <cell r="G149">
            <v>86</v>
          </cell>
        </row>
        <row r="150">
          <cell r="B150" t="str">
            <v>ET55100150</v>
          </cell>
          <cell r="C150">
            <v>145</v>
          </cell>
          <cell r="D150" t="str">
            <v>Cobertura de canal pré-fabricado em concreto armado.</v>
          </cell>
          <cell r="E150" t="str">
            <v>m2</v>
          </cell>
          <cell r="F150">
            <v>435.06</v>
          </cell>
          <cell r="G150">
            <v>58</v>
          </cell>
        </row>
        <row r="151">
          <cell r="B151" t="str">
            <v>ES05250359</v>
          </cell>
          <cell r="C151">
            <v>146</v>
          </cell>
          <cell r="D151" t="str">
            <v>Gradil em tubo de ferro galvanizado de 1 1/4".</v>
          </cell>
          <cell r="E151" t="str">
            <v>m</v>
          </cell>
          <cell r="F151">
            <v>338.32</v>
          </cell>
          <cell r="G151">
            <v>144</v>
          </cell>
        </row>
        <row r="152">
          <cell r="B152" t="str">
            <v>ES10250150</v>
          </cell>
          <cell r="C152">
            <v>147</v>
          </cell>
          <cell r="D152" t="str">
            <v xml:space="preserve">Peça em Angelim ou similar, de 2"x1".Fornecimento. </v>
          </cell>
          <cell r="E152" t="str">
            <v>m</v>
          </cell>
          <cell r="F152">
            <v>2.14</v>
          </cell>
          <cell r="G152">
            <v>150</v>
          </cell>
        </row>
        <row r="153">
          <cell r="B153" t="str">
            <v>ES10250200</v>
          </cell>
          <cell r="C153">
            <v>148</v>
          </cell>
          <cell r="D153" t="str">
            <v xml:space="preserve">Peça em Ipê ou similar, de 2"x8".  Fornecimento.    </v>
          </cell>
          <cell r="E153" t="str">
            <v>m</v>
          </cell>
          <cell r="F153">
            <v>30.26</v>
          </cell>
          <cell r="G153">
            <v>200</v>
          </cell>
        </row>
        <row r="154">
          <cell r="B154" t="str">
            <v>ES10250262</v>
          </cell>
          <cell r="C154">
            <v>149</v>
          </cell>
          <cell r="D154" t="str">
            <v>Peça em Maçaranduba ou similar, serrada, de 3"x6".</v>
          </cell>
          <cell r="E154" t="str">
            <v>m</v>
          </cell>
          <cell r="F154">
            <v>8.66</v>
          </cell>
          <cell r="G154">
            <v>100</v>
          </cell>
        </row>
        <row r="155">
          <cell r="B155" t="str">
            <v>ES99990050</v>
          </cell>
          <cell r="C155">
            <v>150</v>
          </cell>
          <cell r="D155" t="str">
            <v>Arruela de 5/16", inclusive transporte até a obra.</v>
          </cell>
          <cell r="E155" t="str">
            <v>un</v>
          </cell>
          <cell r="F155">
            <v>0.02</v>
          </cell>
          <cell r="G155">
            <v>863</v>
          </cell>
        </row>
        <row r="156">
          <cell r="B156" t="str">
            <v>ES99990700</v>
          </cell>
          <cell r="C156">
            <v>151</v>
          </cell>
          <cell r="D156" t="str">
            <v>Parafuso de (8x250)mm.</v>
          </cell>
          <cell r="E156" t="str">
            <v>un</v>
          </cell>
          <cell r="F156">
            <v>0.78</v>
          </cell>
          <cell r="G156">
            <v>863</v>
          </cell>
        </row>
        <row r="157">
          <cell r="B157" t="str">
            <v>ES99990800</v>
          </cell>
          <cell r="C157">
            <v>152</v>
          </cell>
          <cell r="D157" t="str">
            <v>Porca de 5/16", inclusive transporte até a obra.</v>
          </cell>
          <cell r="E157" t="str">
            <v>un</v>
          </cell>
          <cell r="F157">
            <v>0.04</v>
          </cell>
          <cell r="G157">
            <v>863</v>
          </cell>
        </row>
        <row r="158">
          <cell r="B158" t="str">
            <v>ES99990900</v>
          </cell>
          <cell r="C158">
            <v>153</v>
          </cell>
          <cell r="D158" t="str">
            <v>Prego com cabeça chata 23x54, em caixa de 100Kg.</v>
          </cell>
          <cell r="E158" t="str">
            <v>Kg</v>
          </cell>
          <cell r="F158">
            <v>3.01</v>
          </cell>
          <cell r="G158">
            <v>332</v>
          </cell>
        </row>
        <row r="159">
          <cell r="B159" t="str">
            <v>IT25100112</v>
          </cell>
          <cell r="C159">
            <v>154</v>
          </cell>
          <cell r="D159" t="str">
            <v>Kanalex diâmetro de 50mm (2" ).</v>
          </cell>
          <cell r="E159" t="str">
            <v>m</v>
          </cell>
          <cell r="F159">
            <v>4.55</v>
          </cell>
          <cell r="G159">
            <v>356</v>
          </cell>
        </row>
        <row r="160">
          <cell r="B160" t="str">
            <v>IT25100115</v>
          </cell>
          <cell r="C160">
            <v>155</v>
          </cell>
          <cell r="D160" t="str">
            <v>Kanalex diâmetro de 75mm (3" ).</v>
          </cell>
          <cell r="E160" t="str">
            <v>m</v>
          </cell>
          <cell r="F160">
            <v>5.98</v>
          </cell>
          <cell r="G160">
            <v>1766</v>
          </cell>
        </row>
        <row r="161">
          <cell r="B161" t="str">
            <v>IT25100118</v>
          </cell>
          <cell r="C161">
            <v>156</v>
          </cell>
          <cell r="D161" t="str">
            <v>Kanalex diâmetro de 100mm (4" ).</v>
          </cell>
          <cell r="E161" t="str">
            <v>m</v>
          </cell>
          <cell r="F161">
            <v>7.02</v>
          </cell>
          <cell r="G161">
            <v>2554</v>
          </cell>
        </row>
        <row r="162">
          <cell r="B162" t="str">
            <v>IT25100159</v>
          </cell>
          <cell r="C162">
            <v>157</v>
          </cell>
          <cell r="D162" t="str">
            <v>Linha dupla de Kanalex diâmetro de 75mm (3" ).</v>
          </cell>
          <cell r="E162" t="str">
            <v>m</v>
          </cell>
          <cell r="F162">
            <v>10.52</v>
          </cell>
          <cell r="G162">
            <v>3705</v>
          </cell>
        </row>
        <row r="163">
          <cell r="B163" t="str">
            <v>IT25100162</v>
          </cell>
          <cell r="C163">
            <v>158</v>
          </cell>
          <cell r="D163" t="str">
            <v>Linha dupla de Kanalex diâmetro de 100mm (4" ).</v>
          </cell>
          <cell r="E163" t="str">
            <v>m</v>
          </cell>
          <cell r="F163">
            <v>21.87</v>
          </cell>
          <cell r="G163">
            <v>6000</v>
          </cell>
        </row>
        <row r="164">
          <cell r="B164" t="str">
            <v xml:space="preserve"> IT25100165</v>
          </cell>
          <cell r="C164">
            <v>159</v>
          </cell>
          <cell r="D164" t="str">
            <v>Linha dupla de Kanalex diâmetro de 125mm (5" ).</v>
          </cell>
          <cell r="E164" t="str">
            <v>m</v>
          </cell>
          <cell r="F164">
            <v>29.6</v>
          </cell>
          <cell r="G164">
            <v>4000</v>
          </cell>
        </row>
        <row r="165">
          <cell r="B165" t="str">
            <v xml:space="preserve"> IT25340321</v>
          </cell>
          <cell r="C165">
            <v>160</v>
          </cell>
          <cell r="D165" t="str">
            <v>Cabo de cobre rígido, seção de 35mm2 XLPE.</v>
          </cell>
          <cell r="E165" t="str">
            <v>m</v>
          </cell>
          <cell r="F165">
            <v>11.38</v>
          </cell>
          <cell r="G165">
            <v>2842</v>
          </cell>
        </row>
        <row r="166">
          <cell r="B166" t="str">
            <v>IT25700100</v>
          </cell>
          <cell r="C166">
            <v>161</v>
          </cell>
          <cell r="D166" t="str">
            <v>Haste para aterramento, de cobre, de 5/8", com 3m.</v>
          </cell>
          <cell r="E166" t="str">
            <v xml:space="preserve"> un</v>
          </cell>
          <cell r="F166">
            <v>60.94</v>
          </cell>
          <cell r="G166">
            <v>29</v>
          </cell>
        </row>
        <row r="167">
          <cell r="B167" t="str">
            <v>IT25990100</v>
          </cell>
          <cell r="C167">
            <v>162</v>
          </cell>
          <cell r="D167" t="str">
            <v>Base de ferro retangular, para caixa subterrânea.</v>
          </cell>
          <cell r="E167" t="str">
            <v xml:space="preserve"> un</v>
          </cell>
          <cell r="F167">
            <v>117.72</v>
          </cell>
          <cell r="G167">
            <v>55</v>
          </cell>
        </row>
        <row r="168">
          <cell r="B168" t="str">
            <v>IT25990103</v>
          </cell>
          <cell r="C168">
            <v>163</v>
          </cell>
          <cell r="D168" t="str">
            <v>Tampa de ferro retangular, medindo (1,07x0,52)m.</v>
          </cell>
          <cell r="E168" t="str">
            <v xml:space="preserve"> un</v>
          </cell>
          <cell r="F168">
            <v>231.13</v>
          </cell>
          <cell r="G168">
            <v>55</v>
          </cell>
        </row>
        <row r="169">
          <cell r="B169" t="str">
            <v>RV15200409</v>
          </cell>
          <cell r="C169">
            <v>164</v>
          </cell>
          <cell r="D169" t="str">
            <v>Revestimento com granito Cinza flameado.</v>
          </cell>
          <cell r="E169" t="str">
            <v>m2</v>
          </cell>
          <cell r="F169">
            <v>82.41</v>
          </cell>
          <cell r="G169">
            <v>152</v>
          </cell>
        </row>
        <row r="170">
          <cell r="B170" t="str">
            <v>RV15250103</v>
          </cell>
          <cell r="C170">
            <v>165</v>
          </cell>
          <cell r="D170" t="str">
            <v>Piso de concreto simples,8cm de espessura.</v>
          </cell>
          <cell r="E170" t="str">
            <v>m2</v>
          </cell>
          <cell r="F170">
            <v>24.65</v>
          </cell>
          <cell r="G170">
            <v>1095</v>
          </cell>
        </row>
        <row r="171">
          <cell r="B171" t="str">
            <v>CI05750050</v>
          </cell>
          <cell r="C171">
            <v>166</v>
          </cell>
          <cell r="D171" t="str">
            <v>Cabine para quiosque em Fiber-Glass.</v>
          </cell>
          <cell r="E171" t="str">
            <v xml:space="preserve"> un   </v>
          </cell>
          <cell r="F171">
            <v>12250.73</v>
          </cell>
          <cell r="G171">
            <v>6</v>
          </cell>
        </row>
        <row r="172">
          <cell r="B172" t="str">
            <v>PT05300250</v>
          </cell>
          <cell r="C172">
            <v>167</v>
          </cell>
          <cell r="D172" t="str">
            <v>Pintura sobre concreto com uma demão de Primer.</v>
          </cell>
          <cell r="E172" t="str">
            <v>m2</v>
          </cell>
          <cell r="F172">
            <v>9.09</v>
          </cell>
          <cell r="G172">
            <v>542</v>
          </cell>
        </row>
        <row r="173">
          <cell r="B173" t="str">
            <v>PT05400106</v>
          </cell>
          <cell r="C173">
            <v>168</v>
          </cell>
          <cell r="D173" t="str">
            <v>Pintura interna ou externa sobre ferro, com esmalte.</v>
          </cell>
          <cell r="E173" t="str">
            <v>m2</v>
          </cell>
          <cell r="F173">
            <v>7.86</v>
          </cell>
          <cell r="G173">
            <v>1262</v>
          </cell>
        </row>
        <row r="174">
          <cell r="B174" t="str">
            <v>DR05200050</v>
          </cell>
          <cell r="C174">
            <v>169</v>
          </cell>
          <cell r="D174" t="str">
            <v>Tubo de concreto armado com diametro de 0,40m.</v>
          </cell>
          <cell r="E174" t="str">
            <v>m</v>
          </cell>
          <cell r="F174">
            <v>43.02</v>
          </cell>
          <cell r="G174">
            <v>768</v>
          </cell>
        </row>
        <row r="175">
          <cell r="B175" t="str">
            <v>DR05200100</v>
          </cell>
          <cell r="C175">
            <v>170</v>
          </cell>
          <cell r="D175" t="str">
            <v>Tubo de concreto armado com diâmetro de 0,50m.</v>
          </cell>
          <cell r="E175" t="str">
            <v>m</v>
          </cell>
          <cell r="F175">
            <v>62.61</v>
          </cell>
          <cell r="G175">
            <v>290</v>
          </cell>
        </row>
        <row r="176">
          <cell r="B176" t="str">
            <v>DR05200150</v>
          </cell>
          <cell r="C176">
            <v>171</v>
          </cell>
          <cell r="D176" t="str">
            <v>Tubo de concreto armado com diâmetro de 0,60m.</v>
          </cell>
          <cell r="E176" t="str">
            <v>m</v>
          </cell>
          <cell r="F176">
            <v>71.53</v>
          </cell>
          <cell r="G176">
            <v>54</v>
          </cell>
        </row>
        <row r="177">
          <cell r="B177" t="str">
            <v>DR05200200</v>
          </cell>
          <cell r="C177">
            <v>172</v>
          </cell>
          <cell r="D177" t="str">
            <v>Tubo de concreto armado com diâmetro de 0,70m.</v>
          </cell>
          <cell r="E177" t="str">
            <v>m</v>
          </cell>
          <cell r="F177">
            <v>106.59</v>
          </cell>
          <cell r="G177">
            <v>264</v>
          </cell>
        </row>
        <row r="178">
          <cell r="B178" t="str">
            <v>DR05200250</v>
          </cell>
          <cell r="C178">
            <v>173</v>
          </cell>
          <cell r="D178" t="str">
            <v>Tubo de concreto armado com diâmetro de 0,80m.</v>
          </cell>
          <cell r="E178" t="str">
            <v>m</v>
          </cell>
          <cell r="F178">
            <v>113.63</v>
          </cell>
          <cell r="G178">
            <v>38</v>
          </cell>
        </row>
        <row r="179">
          <cell r="B179" t="str">
            <v>DR05200350</v>
          </cell>
          <cell r="C179">
            <v>174</v>
          </cell>
          <cell r="D179" t="str">
            <v>Tubo de concreto armado com diametro de 1m.</v>
          </cell>
          <cell r="E179" t="str">
            <v>m</v>
          </cell>
          <cell r="F179">
            <v>189.28</v>
          </cell>
          <cell r="G179">
            <v>320</v>
          </cell>
        </row>
        <row r="180">
          <cell r="B180" t="str">
            <v>DR05200500</v>
          </cell>
          <cell r="C180">
            <v>175</v>
          </cell>
          <cell r="D180" t="str">
            <v>Tubo de concreto armado com diâmetro de 1,50m.</v>
          </cell>
          <cell r="E180" t="str">
            <v>m</v>
          </cell>
          <cell r="F180">
            <v>400.58</v>
          </cell>
          <cell r="G180">
            <v>214</v>
          </cell>
        </row>
        <row r="181">
          <cell r="B181" t="str">
            <v>DR05400100</v>
          </cell>
          <cell r="C181">
            <v>176</v>
          </cell>
          <cell r="D181" t="str">
            <v>Tubo de PVC rígido Vinilfort, diâmetro de 150mm.</v>
          </cell>
          <cell r="E181" t="str">
            <v>m</v>
          </cell>
          <cell r="F181">
            <v>19.47</v>
          </cell>
          <cell r="G181">
            <v>1643</v>
          </cell>
        </row>
        <row r="182">
          <cell r="B182" t="str">
            <v>DR05400150</v>
          </cell>
          <cell r="C182">
            <v>177</v>
          </cell>
          <cell r="D182" t="str">
            <v>Tubo de PVC rígido Vinilfort, diâmetro de 200mm.</v>
          </cell>
          <cell r="E182" t="str">
            <v>m</v>
          </cell>
          <cell r="F182">
            <v>27.22</v>
          </cell>
          <cell r="G182">
            <v>263</v>
          </cell>
        </row>
        <row r="183">
          <cell r="B183" t="str">
            <v>DR10050065</v>
          </cell>
          <cell r="C183">
            <v>178</v>
          </cell>
          <cell r="D183" t="str">
            <v>Tubo de ferro fundido K-9, diâmetro de 300mm.</v>
          </cell>
          <cell r="E183" t="str">
            <v>m</v>
          </cell>
          <cell r="F183">
            <v>370.29</v>
          </cell>
          <cell r="G183">
            <v>200</v>
          </cell>
        </row>
        <row r="184">
          <cell r="B184" t="str">
            <v>DR20100050</v>
          </cell>
          <cell r="C184">
            <v>179</v>
          </cell>
          <cell r="D184" t="str">
            <v>Poço de visita de (1,20x1,20x1,40)m ø 0,40 a 0,70m.</v>
          </cell>
          <cell r="E184" t="str">
            <v xml:space="preserve"> un</v>
          </cell>
          <cell r="F184">
            <v>704.13</v>
          </cell>
          <cell r="G184">
            <v>22</v>
          </cell>
        </row>
        <row r="185">
          <cell r="B185" t="str">
            <v>DR20100053</v>
          </cell>
          <cell r="C185">
            <v>180</v>
          </cell>
          <cell r="D185" t="str">
            <v>Poço de visita de (1,30 x1,30 x1,40)m ø de 0,80 m.</v>
          </cell>
          <cell r="E185" t="str">
            <v xml:space="preserve"> un</v>
          </cell>
          <cell r="F185">
            <v>750.69</v>
          </cell>
          <cell r="G185">
            <v>2</v>
          </cell>
        </row>
        <row r="186">
          <cell r="B186" t="str">
            <v>DR20100059</v>
          </cell>
          <cell r="C186">
            <v>181</v>
          </cell>
          <cell r="D186" t="str">
            <v>Poço de visita de (1.50x1.50x1.60)m ø1,00 m.</v>
          </cell>
          <cell r="E186" t="str">
            <v xml:space="preserve"> un</v>
          </cell>
          <cell r="F186">
            <v>948.69</v>
          </cell>
          <cell r="G186">
            <v>11</v>
          </cell>
        </row>
        <row r="187">
          <cell r="B187" t="str">
            <v>DR20100068</v>
          </cell>
          <cell r="C187">
            <v>182</v>
          </cell>
          <cell r="D187" t="str">
            <v>Poço de vista de ( 2x 2x2,10)m ø1,50m.</v>
          </cell>
          <cell r="E187" t="str">
            <v xml:space="preserve"> un</v>
          </cell>
          <cell r="F187">
            <v>1525.88</v>
          </cell>
          <cell r="G187">
            <v>7</v>
          </cell>
        </row>
        <row r="188">
          <cell r="B188" t="str">
            <v>DR20150053</v>
          </cell>
          <cell r="C188">
            <v>183</v>
          </cell>
          <cell r="D188" t="str">
            <v>Poço de visita para esgoto sanitário de 1m .</v>
          </cell>
          <cell r="E188" t="str">
            <v xml:space="preserve"> un</v>
          </cell>
          <cell r="F188">
            <v>129.63</v>
          </cell>
          <cell r="G188">
            <v>2</v>
          </cell>
        </row>
        <row r="189">
          <cell r="B189" t="str">
            <v>DR20150056</v>
          </cell>
          <cell r="C189">
            <v>184</v>
          </cell>
          <cell r="D189" t="str">
            <v xml:space="preserve">Poço de visita para esgoto sanitário de 1,05m.                      </v>
          </cell>
          <cell r="E189" t="str">
            <v xml:space="preserve"> un</v>
          </cell>
          <cell r="F189">
            <v>303.89</v>
          </cell>
          <cell r="G189">
            <v>1</v>
          </cell>
        </row>
        <row r="190">
          <cell r="B190" t="str">
            <v>DR20150059</v>
          </cell>
          <cell r="C190">
            <v>185</v>
          </cell>
          <cell r="D190" t="str">
            <v xml:space="preserve">Poço de visita para esgoto sanitário de 1,20m.  </v>
          </cell>
          <cell r="E190" t="str">
            <v xml:space="preserve"> un</v>
          </cell>
          <cell r="F190">
            <v>337.88</v>
          </cell>
          <cell r="G190">
            <v>15</v>
          </cell>
        </row>
        <row r="191">
          <cell r="B191" t="str">
            <v>DR20150062</v>
          </cell>
          <cell r="C191">
            <v>186</v>
          </cell>
          <cell r="D191" t="str">
            <v xml:space="preserve">Poço de visita de esgoto sanitário de 1,40m.      </v>
          </cell>
          <cell r="E191" t="str">
            <v xml:space="preserve"> un</v>
          </cell>
          <cell r="F191">
            <v>387.67</v>
          </cell>
          <cell r="G191">
            <v>5</v>
          </cell>
        </row>
        <row r="192">
          <cell r="B192" t="str">
            <v>DR20150065</v>
          </cell>
          <cell r="C192">
            <v>187</v>
          </cell>
          <cell r="D192" t="str">
            <v xml:space="preserve">Poço de visita de esgoto sanitário de 1,50m.  </v>
          </cell>
          <cell r="E192" t="str">
            <v xml:space="preserve"> un</v>
          </cell>
          <cell r="F192">
            <v>412.76</v>
          </cell>
          <cell r="G192">
            <v>7</v>
          </cell>
        </row>
        <row r="193">
          <cell r="B193" t="str">
            <v>DR20150068</v>
          </cell>
          <cell r="C193">
            <v>188</v>
          </cell>
          <cell r="D193" t="str">
            <v xml:space="preserve">Poço de visita de esgoto sanitário de 1,60m.          </v>
          </cell>
          <cell r="E193" t="str">
            <v xml:space="preserve"> un</v>
          </cell>
          <cell r="F193">
            <v>416.03</v>
          </cell>
          <cell r="G193">
            <v>4</v>
          </cell>
        </row>
        <row r="194">
          <cell r="B194" t="str">
            <v>DR20150071</v>
          </cell>
          <cell r="C194">
            <v>189</v>
          </cell>
          <cell r="D194" t="str">
            <v xml:space="preserve">Poço de visita de esgoto sanitário de 1,70m.   </v>
          </cell>
          <cell r="E194" t="str">
            <v xml:space="preserve"> un</v>
          </cell>
          <cell r="F194">
            <v>450.56</v>
          </cell>
          <cell r="G194">
            <v>2</v>
          </cell>
        </row>
        <row r="195">
          <cell r="B195" t="str">
            <v>DR20150074</v>
          </cell>
          <cell r="C195">
            <v>190</v>
          </cell>
          <cell r="D195" t="str">
            <v xml:space="preserve">Poço de visita de esgoto sanitário de 2m.       </v>
          </cell>
          <cell r="E195" t="str">
            <v xml:space="preserve"> un</v>
          </cell>
          <cell r="F195">
            <v>479.14</v>
          </cell>
          <cell r="G195">
            <v>12</v>
          </cell>
        </row>
        <row r="196">
          <cell r="B196" t="str">
            <v>DR20150077</v>
          </cell>
          <cell r="C196">
            <v>191</v>
          </cell>
          <cell r="D196" t="str">
            <v xml:space="preserve">Poço de visita de esgoto sanitário de 2,30m.        </v>
          </cell>
          <cell r="E196" t="str">
            <v xml:space="preserve"> un</v>
          </cell>
          <cell r="F196">
            <v>518.35</v>
          </cell>
          <cell r="G196">
            <v>2</v>
          </cell>
        </row>
        <row r="197">
          <cell r="B197" t="str">
            <v>DR30150103</v>
          </cell>
          <cell r="C197">
            <v>192</v>
          </cell>
          <cell r="D197" t="str">
            <v>Caixa de ralo de blocos de concreto prensado.</v>
          </cell>
          <cell r="E197" t="str">
            <v xml:space="preserve"> un</v>
          </cell>
          <cell r="F197">
            <v>541.29999999999995</v>
          </cell>
          <cell r="G197">
            <v>135</v>
          </cell>
        </row>
        <row r="198">
          <cell r="B198" t="str">
            <v>DR05300100</v>
          </cell>
          <cell r="C198">
            <v>193</v>
          </cell>
          <cell r="D198" t="str">
            <v>Manilha cerâmica vidrada, com diâmetro 0,15m.</v>
          </cell>
          <cell r="E198" t="str">
            <v>m</v>
          </cell>
          <cell r="F198">
            <v>16.14</v>
          </cell>
          <cell r="G198">
            <v>1240</v>
          </cell>
        </row>
        <row r="199">
          <cell r="B199" t="str">
            <v>DR35050250</v>
          </cell>
          <cell r="C199">
            <v>194</v>
          </cell>
          <cell r="D199" t="str">
            <v>Tampão de ferro fundido completo pesado, de 0,60m.</v>
          </cell>
          <cell r="E199" t="str">
            <v xml:space="preserve"> un</v>
          </cell>
          <cell r="F199">
            <v>209.66</v>
          </cell>
          <cell r="G199">
            <v>140</v>
          </cell>
        </row>
        <row r="200">
          <cell r="B200" t="str">
            <v>DR35050300</v>
          </cell>
          <cell r="C200">
            <v>195</v>
          </cell>
          <cell r="D200" t="str">
            <v>Tampão de ferro fundido completo, de 3 seções.</v>
          </cell>
          <cell r="E200" t="str">
            <v xml:space="preserve"> un</v>
          </cell>
          <cell r="F200">
            <v>1659.65</v>
          </cell>
          <cell r="G200">
            <v>9</v>
          </cell>
        </row>
        <row r="201">
          <cell r="B201" t="str">
            <v>DR55050450</v>
          </cell>
          <cell r="C201">
            <v>196</v>
          </cell>
          <cell r="D201" t="str">
            <v>Embasamento de tubulação, feito com pó-de-pedra.</v>
          </cell>
          <cell r="E201" t="str">
            <v>m3</v>
          </cell>
          <cell r="F201">
            <v>47.35</v>
          </cell>
          <cell r="G201">
            <v>200</v>
          </cell>
        </row>
        <row r="202">
          <cell r="B202" t="str">
            <v>DR75050077</v>
          </cell>
          <cell r="C202">
            <v>197</v>
          </cell>
          <cell r="D202" t="str">
            <v>Levantamento limpeza reassentamento tubos ø1,50m.</v>
          </cell>
          <cell r="E202" t="str">
            <v>m</v>
          </cell>
          <cell r="F202">
            <v>137.80000000000001</v>
          </cell>
          <cell r="G202">
            <v>576</v>
          </cell>
        </row>
        <row r="203">
          <cell r="B203" t="str">
            <v>BP05050050</v>
          </cell>
          <cell r="C203">
            <v>198</v>
          </cell>
          <cell r="D203" t="str">
            <v>Base de brita corrida.</v>
          </cell>
          <cell r="E203" t="str">
            <v>m3</v>
          </cell>
          <cell r="F203">
            <v>35.47</v>
          </cell>
          <cell r="G203">
            <v>7200</v>
          </cell>
        </row>
        <row r="204">
          <cell r="B204" t="str">
            <v>BP05050400A</v>
          </cell>
          <cell r="C204">
            <v>199</v>
          </cell>
          <cell r="D204" t="str">
            <v>Imprimação de base de pavimentação.</v>
          </cell>
          <cell r="E204" t="str">
            <v>m2</v>
          </cell>
          <cell r="F204">
            <v>2.04</v>
          </cell>
          <cell r="G204">
            <v>23998</v>
          </cell>
        </row>
        <row r="205">
          <cell r="B205" t="str">
            <v>BP05050100</v>
          </cell>
          <cell r="C205">
            <v>200</v>
          </cell>
          <cell r="D205" t="str">
            <v>Camada de bloqueio (colchão) de areia.</v>
          </cell>
          <cell r="E205" t="str">
            <v>m3</v>
          </cell>
          <cell r="F205">
            <v>29.11</v>
          </cell>
          <cell r="G205">
            <v>7200</v>
          </cell>
        </row>
        <row r="206">
          <cell r="B206" t="str">
            <v>BP05050103</v>
          </cell>
          <cell r="C206">
            <v>201</v>
          </cell>
          <cell r="D206" t="str">
            <v>Camada de bloqueio (colchão) de pó-de-pedra.</v>
          </cell>
          <cell r="E206" t="str">
            <v>m3</v>
          </cell>
          <cell r="F206">
            <v>31.41</v>
          </cell>
          <cell r="G206">
            <v>6000</v>
          </cell>
        </row>
        <row r="207">
          <cell r="B207" t="str">
            <v>BP10050659</v>
          </cell>
          <cell r="C207">
            <v>202</v>
          </cell>
          <cell r="D207" t="str">
            <v>Revestimento de CBUQ, com  10cm de espessura.</v>
          </cell>
          <cell r="E207" t="str">
            <v>m2</v>
          </cell>
          <cell r="F207">
            <v>24.98</v>
          </cell>
          <cell r="G207">
            <v>23998</v>
          </cell>
        </row>
        <row r="208">
          <cell r="B208" t="str">
            <v>BP10200368</v>
          </cell>
          <cell r="C208">
            <v>203</v>
          </cell>
          <cell r="D208" t="str">
            <v>Revestimento intertravado com peças de concreto.</v>
          </cell>
          <cell r="E208" t="str">
            <v>m2</v>
          </cell>
          <cell r="F208">
            <v>54.88</v>
          </cell>
          <cell r="G208">
            <v>18820</v>
          </cell>
        </row>
        <row r="209">
          <cell r="B209" t="str">
            <v>BP10250050</v>
          </cell>
          <cell r="C209">
            <v>204</v>
          </cell>
          <cell r="D209" t="str">
            <v>Paralelepípedos.Fornecimento.</v>
          </cell>
          <cell r="E209" t="str">
            <v xml:space="preserve"> un</v>
          </cell>
          <cell r="F209">
            <v>0.45</v>
          </cell>
          <cell r="G209">
            <v>2877</v>
          </cell>
        </row>
        <row r="210">
          <cell r="B210" t="str">
            <v>BP05050450</v>
          </cell>
          <cell r="C210">
            <v>205</v>
          </cell>
          <cell r="D210" t="str">
            <v>Regularização de subleito.</v>
          </cell>
          <cell r="E210" t="str">
            <v>m2</v>
          </cell>
          <cell r="F210">
            <v>0.41</v>
          </cell>
          <cell r="G210">
            <v>23998</v>
          </cell>
        </row>
        <row r="211">
          <cell r="B211" t="str">
            <v>BP20100053</v>
          </cell>
          <cell r="C211">
            <v>206</v>
          </cell>
          <cell r="D211" t="str">
            <v>Cordões de concreto simples, secção de (10x25)cm.</v>
          </cell>
          <cell r="E211" t="str">
            <v>m</v>
          </cell>
          <cell r="F211">
            <v>15.98</v>
          </cell>
          <cell r="G211">
            <v>864</v>
          </cell>
        </row>
        <row r="212">
          <cell r="B212" t="str">
            <v>BP05050250</v>
          </cell>
          <cell r="C212">
            <v>207</v>
          </cell>
          <cell r="D212" t="str">
            <v>Construção de aterro.</v>
          </cell>
          <cell r="E212" t="str">
            <v>m3</v>
          </cell>
          <cell r="F212">
            <v>1.1299999999999999</v>
          </cell>
          <cell r="G212">
            <v>5000</v>
          </cell>
        </row>
        <row r="213">
          <cell r="B213" t="str">
            <v>BP10050400A</v>
          </cell>
          <cell r="C213">
            <v>208</v>
          </cell>
          <cell r="D213" t="str">
            <v>Pintura de ligação.</v>
          </cell>
          <cell r="E213" t="str">
            <v>m2</v>
          </cell>
          <cell r="F213">
            <v>1.23</v>
          </cell>
          <cell r="G213">
            <v>23998</v>
          </cell>
        </row>
        <row r="214">
          <cell r="B214" t="str">
            <v>BP10050500</v>
          </cell>
          <cell r="C214">
            <v>209</v>
          </cell>
          <cell r="D214" t="str">
            <v>Recomposição de revestimento em concreto asfáltico.</v>
          </cell>
          <cell r="E214" t="str">
            <v>m2</v>
          </cell>
          <cell r="F214">
            <v>2.13</v>
          </cell>
          <cell r="G214">
            <v>2000</v>
          </cell>
        </row>
        <row r="215">
          <cell r="B215" t="str">
            <v>BP10150050</v>
          </cell>
          <cell r="C215">
            <v>210</v>
          </cell>
          <cell r="D215" t="str">
            <v>Junta de retração, serrada com disco de diamantes.</v>
          </cell>
          <cell r="E215" t="str">
            <v>m</v>
          </cell>
          <cell r="F215">
            <v>7.5</v>
          </cell>
          <cell r="G215">
            <v>415</v>
          </cell>
        </row>
        <row r="216">
          <cell r="B216" t="str">
            <v>BP10250050</v>
          </cell>
          <cell r="C216">
            <v>211</v>
          </cell>
          <cell r="D216" t="str">
            <v xml:space="preserve">Paralelepípedos.Fornecimento. </v>
          </cell>
          <cell r="E216" t="str">
            <v xml:space="preserve"> un</v>
          </cell>
          <cell r="F216">
            <v>0.45</v>
          </cell>
          <cell r="G216">
            <v>2877</v>
          </cell>
        </row>
        <row r="217">
          <cell r="B217" t="str">
            <v>BP15050050</v>
          </cell>
          <cell r="C217">
            <v>212</v>
          </cell>
          <cell r="D217" t="str">
            <v>Fresagem espessura de até 5cm.</v>
          </cell>
          <cell r="E217" t="str">
            <v>m2</v>
          </cell>
          <cell r="F217">
            <v>1.34</v>
          </cell>
          <cell r="G217">
            <v>16799</v>
          </cell>
        </row>
        <row r="218">
          <cell r="B218" t="str">
            <v>BP20150056</v>
          </cell>
          <cell r="C218">
            <v>213</v>
          </cell>
          <cell r="D218" t="str">
            <v>Sarjeta e meio-fio conjugados, de concreto simples.</v>
          </cell>
          <cell r="E218" t="str">
            <v>m</v>
          </cell>
          <cell r="F218">
            <v>44.43</v>
          </cell>
          <cell r="G218">
            <v>4315</v>
          </cell>
        </row>
        <row r="219">
          <cell r="B219" t="str">
            <v>PJ05100150</v>
          </cell>
          <cell r="C219">
            <v>214</v>
          </cell>
          <cell r="D219" t="str">
            <v>Plantio de grama em placas.</v>
          </cell>
          <cell r="E219" t="str">
            <v>m2</v>
          </cell>
          <cell r="F219">
            <v>6.48</v>
          </cell>
          <cell r="G219">
            <v>2213</v>
          </cell>
        </row>
        <row r="220">
          <cell r="B220" t="str">
            <v>PJ10050200</v>
          </cell>
          <cell r="C220">
            <v>215</v>
          </cell>
          <cell r="D220" t="str">
            <v>Plantio de árvore de 2m de altura.</v>
          </cell>
          <cell r="E220" t="str">
            <v xml:space="preserve"> un</v>
          </cell>
          <cell r="F220">
            <v>14.95</v>
          </cell>
          <cell r="G220">
            <v>283</v>
          </cell>
        </row>
        <row r="221">
          <cell r="B221" t="str">
            <v>PJ10150050</v>
          </cell>
          <cell r="C221">
            <v>216</v>
          </cell>
          <cell r="D221" t="str">
            <v>Árvores tipo 1 - Pseudobombax Ellipticum.</v>
          </cell>
          <cell r="E221" t="str">
            <v xml:space="preserve"> un</v>
          </cell>
          <cell r="F221">
            <v>12.9</v>
          </cell>
          <cell r="G221">
            <v>283</v>
          </cell>
        </row>
        <row r="222">
          <cell r="B222" t="str">
            <v>PJ10250056</v>
          </cell>
          <cell r="C222">
            <v>217</v>
          </cell>
          <cell r="D222" t="str">
            <v>Palmeira tipo 3 - Roystonea Oleracea.</v>
          </cell>
          <cell r="E222" t="str">
            <v xml:space="preserve"> un</v>
          </cell>
          <cell r="F222">
            <v>250</v>
          </cell>
          <cell r="G222">
            <v>20</v>
          </cell>
        </row>
        <row r="223">
          <cell r="B223" t="str">
            <v>PJ20100050</v>
          </cell>
          <cell r="C223">
            <v>218</v>
          </cell>
          <cell r="D223" t="str">
            <v>Arrancamento e replantio de árvore adulta.</v>
          </cell>
          <cell r="E223" t="str">
            <v xml:space="preserve"> un</v>
          </cell>
          <cell r="F223">
            <v>46.5</v>
          </cell>
          <cell r="G223">
            <v>32</v>
          </cell>
        </row>
        <row r="224">
          <cell r="B224" t="str">
            <v>PJ20100306</v>
          </cell>
          <cell r="C224">
            <v>219</v>
          </cell>
          <cell r="D224" t="str">
            <v>Remoção de árvore de grande porte.</v>
          </cell>
          <cell r="E224" t="str">
            <v xml:space="preserve"> un</v>
          </cell>
          <cell r="F224">
            <v>886.31</v>
          </cell>
          <cell r="G224">
            <v>10</v>
          </cell>
        </row>
        <row r="225">
          <cell r="B225" t="str">
            <v>PJ40100356</v>
          </cell>
          <cell r="C225">
            <v>220</v>
          </cell>
          <cell r="D225" t="str">
            <v>Tratamento fitossanitário em árvores.</v>
          </cell>
          <cell r="E225" t="str">
            <v xml:space="preserve"> un</v>
          </cell>
          <cell r="F225">
            <v>663.93</v>
          </cell>
          <cell r="G225">
            <v>100</v>
          </cell>
        </row>
        <row r="226">
          <cell r="B226" t="str">
            <v>PJ15050053</v>
          </cell>
          <cell r="C226">
            <v>221</v>
          </cell>
          <cell r="D226" t="str">
            <v>Cerca protetora para jardim.</v>
          </cell>
          <cell r="E226" t="str">
            <v>m2</v>
          </cell>
          <cell r="F226">
            <v>57.16</v>
          </cell>
          <cell r="G226">
            <v>200</v>
          </cell>
        </row>
        <row r="227">
          <cell r="B227" t="str">
            <v>PJ25050100</v>
          </cell>
          <cell r="C227">
            <v>222</v>
          </cell>
          <cell r="D227" t="str">
            <v>Banco para jardim, duplo, pés em ferro fundido.</v>
          </cell>
          <cell r="E227" t="str">
            <v xml:space="preserve"> un</v>
          </cell>
          <cell r="F227">
            <v>904.96</v>
          </cell>
          <cell r="G227">
            <v>36</v>
          </cell>
        </row>
        <row r="228">
          <cell r="B228" t="str">
            <v>PJ25050153</v>
          </cell>
          <cell r="C228">
            <v>223</v>
          </cell>
          <cell r="D228" t="str">
            <v>Mesa de jogos com 4 bancos.</v>
          </cell>
          <cell r="E228" t="str">
            <v xml:space="preserve"> un</v>
          </cell>
          <cell r="F228">
            <v>547.5</v>
          </cell>
          <cell r="G228">
            <v>14</v>
          </cell>
        </row>
        <row r="229">
          <cell r="B229" t="str">
            <v>PJ25100253</v>
          </cell>
          <cell r="C229">
            <v>224</v>
          </cell>
          <cell r="D229" t="str">
            <v>Brinquedo modelo A-08 Dupla Escalada.</v>
          </cell>
          <cell r="E229" t="str">
            <v xml:space="preserve"> un</v>
          </cell>
          <cell r="F229">
            <v>1730.38</v>
          </cell>
          <cell r="G229">
            <v>5</v>
          </cell>
        </row>
        <row r="230">
          <cell r="B230" t="str">
            <v>PJ25100350</v>
          </cell>
          <cell r="C230">
            <v>225</v>
          </cell>
          <cell r="D230" t="str">
            <v>Casa do Tarzan, referência M-45, conforme o modelo.</v>
          </cell>
          <cell r="E230" t="str">
            <v xml:space="preserve"> un</v>
          </cell>
          <cell r="F230">
            <v>2911.25</v>
          </cell>
          <cell r="G230">
            <v>1</v>
          </cell>
        </row>
        <row r="231">
          <cell r="B231" t="str">
            <v>PJ25100600</v>
          </cell>
          <cell r="C231">
            <v>226</v>
          </cell>
          <cell r="D231" t="str">
            <v>Etapa 8, conforme o modelo Pactaplayground.</v>
          </cell>
          <cell r="E231" t="str">
            <v xml:space="preserve"> un</v>
          </cell>
          <cell r="F231">
            <v>263.37</v>
          </cell>
          <cell r="G231">
            <v>1</v>
          </cell>
        </row>
        <row r="232">
          <cell r="B232" t="str">
            <v>PJ25101000</v>
          </cell>
          <cell r="C232">
            <v>227</v>
          </cell>
          <cell r="D232" t="str">
            <v>Prancha para abdominal, em madeira de Lei.</v>
          </cell>
          <cell r="E232" t="str">
            <v xml:space="preserve"> un</v>
          </cell>
          <cell r="F232">
            <v>288.86</v>
          </cell>
          <cell r="G232">
            <v>2</v>
          </cell>
        </row>
        <row r="233">
          <cell r="B233" t="str">
            <v>PJ15050153</v>
          </cell>
          <cell r="C233">
            <v>228</v>
          </cell>
          <cell r="D233" t="str">
            <v>Protetor de árvore em ferro de 3/8".</v>
          </cell>
          <cell r="E233" t="str">
            <v xml:space="preserve"> un</v>
          </cell>
          <cell r="F233">
            <v>40.17</v>
          </cell>
          <cell r="G233">
            <v>283</v>
          </cell>
        </row>
        <row r="234">
          <cell r="B234" t="str">
            <v>PJ20050200</v>
          </cell>
          <cell r="C234">
            <v>229</v>
          </cell>
          <cell r="D234" t="str">
            <v>Aterro com terra preta simples, para gramados.</v>
          </cell>
          <cell r="E234" t="str">
            <v>m3</v>
          </cell>
          <cell r="F234">
            <v>57.72</v>
          </cell>
          <cell r="G234">
            <v>303</v>
          </cell>
        </row>
        <row r="235">
          <cell r="B235" t="str">
            <v>PJ20050453</v>
          </cell>
          <cell r="C235">
            <v>230</v>
          </cell>
          <cell r="D235" t="str">
            <v>Irrigação de árvore e/ou palmeira com Caminhão Pipa.</v>
          </cell>
          <cell r="E235" t="str">
            <v xml:space="preserve"> un</v>
          </cell>
          <cell r="F235">
            <v>0.25</v>
          </cell>
          <cell r="G235">
            <v>303</v>
          </cell>
        </row>
        <row r="236">
          <cell r="B236" t="str">
            <v>PJ20050870</v>
          </cell>
          <cell r="C236">
            <v>231</v>
          </cell>
          <cell r="D236" t="str">
            <v xml:space="preserve">Revolvimento de solo até 20cm de profundidade.   </v>
          </cell>
          <cell r="E236" t="str">
            <v>m2</v>
          </cell>
          <cell r="F236">
            <v>0.67</v>
          </cell>
          <cell r="G236">
            <v>1000</v>
          </cell>
        </row>
        <row r="237">
          <cell r="B237" t="str">
            <v>PJ25250106</v>
          </cell>
          <cell r="C237">
            <v>232</v>
          </cell>
          <cell r="D237" t="str">
            <v>Frade metálico, em ferro fundido, modelo ciclovia.</v>
          </cell>
          <cell r="E237" t="str">
            <v xml:space="preserve"> un</v>
          </cell>
          <cell r="F237">
            <v>94.45</v>
          </cell>
          <cell r="G237">
            <v>505</v>
          </cell>
        </row>
        <row r="238">
          <cell r="B238" t="str">
            <v>PJ40050159</v>
          </cell>
          <cell r="C238">
            <v>233</v>
          </cell>
          <cell r="D238" t="str">
            <v>Remoção de espécies vegetais.</v>
          </cell>
          <cell r="E238" t="str">
            <v xml:space="preserve"> un</v>
          </cell>
          <cell r="F238">
            <v>207.92</v>
          </cell>
          <cell r="G238">
            <v>35</v>
          </cell>
        </row>
        <row r="239">
          <cell r="B239" t="str">
            <v>IP05100300</v>
          </cell>
          <cell r="C239">
            <v>234</v>
          </cell>
          <cell r="D239" t="str">
            <v>Poste de aço, reto, cônico contínuo de 4,5m.</v>
          </cell>
          <cell r="E239" t="str">
            <v xml:space="preserve"> un</v>
          </cell>
          <cell r="F239">
            <v>199.5</v>
          </cell>
          <cell r="G239">
            <v>70</v>
          </cell>
        </row>
        <row r="240">
          <cell r="B240" t="str">
            <v>IP05100553</v>
          </cell>
          <cell r="C240">
            <v>235</v>
          </cell>
          <cell r="D240" t="str">
            <v>Poste de aço, reto, de 7m.</v>
          </cell>
          <cell r="E240" t="str">
            <v xml:space="preserve"> un</v>
          </cell>
          <cell r="F240">
            <v>4336.38</v>
          </cell>
          <cell r="G240">
            <v>10</v>
          </cell>
        </row>
        <row r="241">
          <cell r="B241" t="str">
            <v>IP05100556</v>
          </cell>
          <cell r="C241">
            <v>236</v>
          </cell>
          <cell r="D241" t="str">
            <v>Poste de aço, reto, de 7m.</v>
          </cell>
          <cell r="E241" t="str">
            <v xml:space="preserve"> un</v>
          </cell>
          <cell r="F241">
            <v>4127</v>
          </cell>
          <cell r="G241">
            <v>20</v>
          </cell>
        </row>
        <row r="242">
          <cell r="B242" t="str">
            <v>IP05100562</v>
          </cell>
          <cell r="C242">
            <v>237</v>
          </cell>
          <cell r="D242" t="str">
            <v>Poste de aço, reto, de 7m.</v>
          </cell>
          <cell r="E242" t="str">
            <v xml:space="preserve"> un</v>
          </cell>
          <cell r="F242">
            <v>3360</v>
          </cell>
          <cell r="G242">
            <v>40</v>
          </cell>
        </row>
        <row r="243">
          <cell r="B243" t="str">
            <v>IP10300506</v>
          </cell>
          <cell r="C243">
            <v>238</v>
          </cell>
          <cell r="D243" t="str">
            <v>Conector tipo cunha, em liga de cobre estanhado.</v>
          </cell>
          <cell r="E243" t="str">
            <v xml:space="preserve"> un</v>
          </cell>
          <cell r="F243">
            <v>6.55</v>
          </cell>
          <cell r="G243">
            <v>32</v>
          </cell>
        </row>
        <row r="244">
          <cell r="B244" t="str">
            <v>IP15250100</v>
          </cell>
          <cell r="C244">
            <v>239</v>
          </cell>
          <cell r="D244" t="str">
            <v xml:space="preserve">Cabo de cobre nu, seção de 16mm2.  Fornecimento.  </v>
          </cell>
          <cell r="E244" t="str">
            <v>kg</v>
          </cell>
          <cell r="F244">
            <v>11.42</v>
          </cell>
          <cell r="G244">
            <v>140</v>
          </cell>
        </row>
        <row r="245">
          <cell r="B245" t="str">
            <v>IP15250109</v>
          </cell>
          <cell r="C245">
            <v>240</v>
          </cell>
          <cell r="D245" t="str">
            <v xml:space="preserve">Cabo de cobre nu, seção de 25mm2.  Fornecimento. </v>
          </cell>
          <cell r="E245" t="str">
            <v>kg</v>
          </cell>
          <cell r="F245">
            <v>11.42</v>
          </cell>
          <cell r="G245">
            <v>141.69999999999999</v>
          </cell>
        </row>
        <row r="246">
          <cell r="B246" t="str">
            <v>IP15300053</v>
          </cell>
          <cell r="C246">
            <v>241</v>
          </cell>
          <cell r="D246" t="str">
            <v>Cabo de cobre flexível, 750V, seção de 2x1,5mm2.</v>
          </cell>
          <cell r="E246" t="str">
            <v>m</v>
          </cell>
          <cell r="F246">
            <v>0.88</v>
          </cell>
          <cell r="G246">
            <v>2158</v>
          </cell>
        </row>
        <row r="247">
          <cell r="B247" t="str">
            <v>IP15300062</v>
          </cell>
          <cell r="C247">
            <v>242</v>
          </cell>
          <cell r="D247" t="str">
            <v>Cabo de cobre flexível, 750V, seção de 3x1,5mm2.</v>
          </cell>
          <cell r="E247" t="str">
            <v xml:space="preserve"> un</v>
          </cell>
          <cell r="F247">
            <v>4.62</v>
          </cell>
          <cell r="G247">
            <v>2158</v>
          </cell>
        </row>
        <row r="248">
          <cell r="B248" t="str">
            <v>IP15350350</v>
          </cell>
          <cell r="C248">
            <v>243</v>
          </cell>
          <cell r="D248" t="str">
            <v>Cabo de cobre rígido, seção de 10mm2, 1Kv,  XLPE.</v>
          </cell>
          <cell r="E248" t="str">
            <v>m</v>
          </cell>
          <cell r="F248">
            <v>2.2599999999999998</v>
          </cell>
          <cell r="G248">
            <v>5100</v>
          </cell>
        </row>
        <row r="249">
          <cell r="B249" t="str">
            <v>IP15350456</v>
          </cell>
          <cell r="C249">
            <v>244</v>
          </cell>
          <cell r="D249" t="str">
            <v>Cabo de cobre rígido, seção de 25mm2, 1Kv, XLPE.</v>
          </cell>
          <cell r="E249" t="str">
            <v>m</v>
          </cell>
          <cell r="F249">
            <v>4.4400000000000004</v>
          </cell>
          <cell r="G249">
            <v>144</v>
          </cell>
        </row>
        <row r="250">
          <cell r="B250" t="str">
            <v>IP15350556</v>
          </cell>
          <cell r="C250">
            <v>245</v>
          </cell>
          <cell r="D250" t="str">
            <v>Cabo de cobre rígido, seção de 50mm2, 1Kv, XLPE.</v>
          </cell>
          <cell r="E250" t="str">
            <v>m</v>
          </cell>
          <cell r="F250">
            <v>23.38</v>
          </cell>
          <cell r="G250">
            <v>1870</v>
          </cell>
        </row>
        <row r="251">
          <cell r="B251" t="str">
            <v>IP15450106</v>
          </cell>
          <cell r="C251">
            <v>246</v>
          </cell>
          <cell r="D251" t="str">
            <v>Colocação de 3 condutores singelos em linha de dutos.</v>
          </cell>
          <cell r="E251" t="str">
            <v>m</v>
          </cell>
          <cell r="F251">
            <v>1.42</v>
          </cell>
          <cell r="G251">
            <v>940</v>
          </cell>
        </row>
        <row r="252">
          <cell r="B252" t="str">
            <v>IP15450109</v>
          </cell>
          <cell r="C252">
            <v>247</v>
          </cell>
          <cell r="D252" t="str">
            <v>Colocação de 4 condutores singelos em linha de dutos.</v>
          </cell>
          <cell r="E252" t="str">
            <v>m</v>
          </cell>
          <cell r="F252">
            <v>1.96</v>
          </cell>
          <cell r="G252">
            <v>6180</v>
          </cell>
        </row>
        <row r="253">
          <cell r="B253" t="str">
            <v>IP35150050</v>
          </cell>
          <cell r="C253">
            <v>248</v>
          </cell>
          <cell r="D253" t="str">
            <v>Comando em grupo CRJ-04 ou similar, 85A.</v>
          </cell>
          <cell r="E253" t="str">
            <v xml:space="preserve"> un</v>
          </cell>
          <cell r="F253">
            <v>1984.4</v>
          </cell>
          <cell r="G253">
            <v>2</v>
          </cell>
        </row>
        <row r="254">
          <cell r="B254" t="str">
            <v>IP35150400</v>
          </cell>
          <cell r="C254">
            <v>249</v>
          </cell>
          <cell r="D254" t="str">
            <v>Comando para IP, caixa trifásico, capacidade de 45A.</v>
          </cell>
          <cell r="E254" t="str">
            <v xml:space="preserve"> un</v>
          </cell>
          <cell r="F254">
            <v>1238</v>
          </cell>
          <cell r="G254">
            <v>6</v>
          </cell>
        </row>
        <row r="255">
          <cell r="B255" t="str">
            <v>IP40050100</v>
          </cell>
          <cell r="C255">
            <v>250</v>
          </cell>
          <cell r="D255" t="str">
            <v>Chave blindada, bipolar, 60A. Fornecimento.</v>
          </cell>
          <cell r="E255" t="str">
            <v xml:space="preserve"> un</v>
          </cell>
          <cell r="F255">
            <v>127</v>
          </cell>
          <cell r="G255">
            <v>10</v>
          </cell>
        </row>
        <row r="256">
          <cell r="B256" t="str">
            <v>IP50300850</v>
          </cell>
          <cell r="C256">
            <v>251</v>
          </cell>
          <cell r="D256" t="str">
            <v>Reator subterrâneo para lâmpada de VS de 400W.</v>
          </cell>
          <cell r="E256" t="str">
            <v xml:space="preserve"> un</v>
          </cell>
          <cell r="F256">
            <v>79.099999999999994</v>
          </cell>
          <cell r="G256">
            <v>198</v>
          </cell>
        </row>
        <row r="257">
          <cell r="B257" t="str">
            <v>IP10350400</v>
          </cell>
          <cell r="C257">
            <v>252</v>
          </cell>
          <cell r="D257" t="str">
            <v>Caixa de ligação tipo Condulets R-15/LB-22.</v>
          </cell>
          <cell r="E257" t="str">
            <v xml:space="preserve"> un</v>
          </cell>
          <cell r="F257">
            <v>7.62</v>
          </cell>
          <cell r="G257">
            <v>40</v>
          </cell>
        </row>
        <row r="258">
          <cell r="B258" t="str">
            <v>IP20050050</v>
          </cell>
          <cell r="C258">
            <v>253</v>
          </cell>
          <cell r="D258" t="str">
            <v xml:space="preserve">Aterramento de caixa Hand-Hole. </v>
          </cell>
          <cell r="E258" t="str">
            <v xml:space="preserve"> un</v>
          </cell>
          <cell r="F258">
            <v>10.34</v>
          </cell>
          <cell r="G258">
            <v>140</v>
          </cell>
        </row>
        <row r="259">
          <cell r="B259" t="str">
            <v>IP25100153</v>
          </cell>
          <cell r="C259">
            <v>254</v>
          </cell>
          <cell r="D259" t="str">
            <v>Caixa Hand-Hole, (0,60x0,60)m.</v>
          </cell>
          <cell r="E259" t="str">
            <v xml:space="preserve"> un</v>
          </cell>
          <cell r="F259">
            <v>80.78</v>
          </cell>
          <cell r="G259">
            <v>140</v>
          </cell>
        </row>
        <row r="260">
          <cell r="B260" t="str">
            <v>IP25100165</v>
          </cell>
          <cell r="C260">
            <v>255</v>
          </cell>
          <cell r="D260" t="str">
            <v>Caixa Hand-Hole, (0,60x0,90)m.</v>
          </cell>
          <cell r="E260" t="str">
            <v xml:space="preserve"> un</v>
          </cell>
          <cell r="F260">
            <v>111.4</v>
          </cell>
          <cell r="G260">
            <v>20</v>
          </cell>
        </row>
        <row r="261">
          <cell r="B261" t="str">
            <v>IP50100200</v>
          </cell>
          <cell r="C261">
            <v>256</v>
          </cell>
          <cell r="D261" t="str">
            <v>Luminária decorativa LDRJ-06 para lâmpada VS.</v>
          </cell>
          <cell r="E261" t="str">
            <v xml:space="preserve"> un</v>
          </cell>
          <cell r="F261">
            <v>362.07</v>
          </cell>
          <cell r="G261">
            <v>360</v>
          </cell>
        </row>
        <row r="262">
          <cell r="B262" t="str">
            <v>IP50100250</v>
          </cell>
          <cell r="C262">
            <v>257</v>
          </cell>
          <cell r="D262" t="str">
            <v>Luminária decorativa tipo LDRJ-16/2.</v>
          </cell>
          <cell r="E262" t="str">
            <v xml:space="preserve"> un</v>
          </cell>
          <cell r="F262">
            <v>249.69</v>
          </cell>
          <cell r="G262">
            <v>280</v>
          </cell>
        </row>
        <row r="263">
          <cell r="B263" t="str">
            <v>IP50200050</v>
          </cell>
          <cell r="C263">
            <v>258</v>
          </cell>
          <cell r="D263" t="str">
            <v>Base simples para luminária LDRJ-06.</v>
          </cell>
          <cell r="E263" t="str">
            <v xml:space="preserve"> un</v>
          </cell>
          <cell r="F263">
            <v>40</v>
          </cell>
          <cell r="G263">
            <v>280</v>
          </cell>
        </row>
        <row r="264">
          <cell r="B264" t="str">
            <v>IP50250406</v>
          </cell>
          <cell r="C264">
            <v>259</v>
          </cell>
          <cell r="D264" t="str">
            <v>Lâmpada de multivapor metálico (MVM) 70W/220V.</v>
          </cell>
          <cell r="E264" t="str">
            <v xml:space="preserve"> un</v>
          </cell>
          <cell r="F264">
            <v>73.77</v>
          </cell>
          <cell r="G264">
            <v>80</v>
          </cell>
        </row>
        <row r="265">
          <cell r="B265" t="str">
            <v>IP50250412</v>
          </cell>
          <cell r="C265">
            <v>260</v>
          </cell>
          <cell r="D265" t="str">
            <v>Lâmpada de multivapor metálico (MVM) 150W/220V.</v>
          </cell>
          <cell r="E265" t="str">
            <v xml:space="preserve"> un</v>
          </cell>
          <cell r="F265">
            <v>163.22999999999999</v>
          </cell>
          <cell r="G265">
            <v>20</v>
          </cell>
        </row>
        <row r="266">
          <cell r="B266" t="str">
            <v>IP05350100</v>
          </cell>
          <cell r="C266">
            <v>261</v>
          </cell>
          <cell r="D266" t="str">
            <v>Fundação simples de concreto pré-moldado,RIOLUZ.</v>
          </cell>
          <cell r="E266" t="str">
            <v xml:space="preserve"> un</v>
          </cell>
          <cell r="F266">
            <v>55.26</v>
          </cell>
          <cell r="G266">
            <v>70</v>
          </cell>
        </row>
        <row r="267">
          <cell r="B267" t="str">
            <v>IP05350150</v>
          </cell>
          <cell r="C267">
            <v>262</v>
          </cell>
          <cell r="D267" t="str">
            <v>Fundação simples de concreto pré-moldado,RIOLUZ.</v>
          </cell>
          <cell r="E267" t="str">
            <v xml:space="preserve"> un</v>
          </cell>
          <cell r="F267">
            <v>61.7</v>
          </cell>
          <cell r="G267">
            <v>70</v>
          </cell>
        </row>
        <row r="268">
          <cell r="B268" t="str">
            <v>IP05550150</v>
          </cell>
          <cell r="C268">
            <v>263</v>
          </cell>
          <cell r="D268" t="str">
            <v>Braço, padrão RIOLUZ, de 1,5m até 2,50m.</v>
          </cell>
          <cell r="E268" t="str">
            <v xml:space="preserve"> un</v>
          </cell>
          <cell r="F268">
            <v>47.7</v>
          </cell>
          <cell r="G268">
            <v>280</v>
          </cell>
        </row>
        <row r="269">
          <cell r="B269" t="str">
            <v>IP15200050</v>
          </cell>
          <cell r="C269">
            <v>264</v>
          </cell>
          <cell r="D269" t="str">
            <v>Mufla, 12/20Kv, referência terminal modular TM.</v>
          </cell>
          <cell r="E269" t="str">
            <v xml:space="preserve"> un</v>
          </cell>
          <cell r="F269">
            <v>173.71</v>
          </cell>
          <cell r="G269">
            <v>40</v>
          </cell>
        </row>
        <row r="270">
          <cell r="B270" t="str">
            <v>IP15500100</v>
          </cell>
          <cell r="C270">
            <v>265</v>
          </cell>
          <cell r="D270" t="str">
            <v>Anilha de nylon para identificação de condutor XLPE.</v>
          </cell>
          <cell r="E270" t="str">
            <v xml:space="preserve"> un</v>
          </cell>
          <cell r="F270">
            <v>0.02</v>
          </cell>
          <cell r="G270">
            <v>324</v>
          </cell>
        </row>
        <row r="271">
          <cell r="B271" t="str">
            <v>IP15500150</v>
          </cell>
          <cell r="C271">
            <v>266</v>
          </cell>
          <cell r="D271" t="str">
            <v>Anilha de nylon para identificação de condutor XLPE.</v>
          </cell>
          <cell r="E271" t="str">
            <v xml:space="preserve"> un</v>
          </cell>
          <cell r="F271">
            <v>0.03</v>
          </cell>
          <cell r="G271">
            <v>324</v>
          </cell>
        </row>
        <row r="272">
          <cell r="B272" t="str">
            <v>IP20050053</v>
          </cell>
          <cell r="C272">
            <v>267</v>
          </cell>
          <cell r="D272" t="str">
            <v>Aterramento de poste de aço.</v>
          </cell>
          <cell r="E272" t="str">
            <v xml:space="preserve"> un</v>
          </cell>
          <cell r="F272">
            <v>18.57</v>
          </cell>
          <cell r="G272">
            <v>140</v>
          </cell>
        </row>
        <row r="273">
          <cell r="B273" t="str">
            <v>IP20050056</v>
          </cell>
          <cell r="C273">
            <v>268</v>
          </cell>
          <cell r="D273" t="str">
            <v>Aterramento de tampão.</v>
          </cell>
          <cell r="E273" t="str">
            <v xml:space="preserve"> un</v>
          </cell>
          <cell r="F273">
            <v>28.47</v>
          </cell>
          <cell r="G273">
            <v>140</v>
          </cell>
        </row>
        <row r="274">
          <cell r="B274" t="str">
            <v>IP20050153</v>
          </cell>
          <cell r="C274">
            <v>269</v>
          </cell>
          <cell r="D274" t="str">
            <v>Conjunto de aterramento de transformador.</v>
          </cell>
          <cell r="E274" t="str">
            <v xml:space="preserve"> un</v>
          </cell>
          <cell r="F274">
            <v>176.69</v>
          </cell>
          <cell r="G274">
            <v>53</v>
          </cell>
        </row>
        <row r="275">
          <cell r="B275" t="str">
            <v>IP30200509</v>
          </cell>
          <cell r="C275">
            <v>270</v>
          </cell>
          <cell r="D275" t="str">
            <v>Luva para eletroduto de PVC rígido de 50mm.</v>
          </cell>
          <cell r="E275" t="str">
            <v xml:space="preserve"> un</v>
          </cell>
          <cell r="F275">
            <v>3.43</v>
          </cell>
          <cell r="G275">
            <v>40</v>
          </cell>
        </row>
        <row r="276">
          <cell r="B276" t="str">
            <v>IP50300700</v>
          </cell>
          <cell r="C276">
            <v>271</v>
          </cell>
          <cell r="D276" t="str">
            <v>Reator subterrâneo lâmpada vapor de sódio de 70W.</v>
          </cell>
          <cell r="E276" t="str">
            <v xml:space="preserve"> un</v>
          </cell>
          <cell r="F276">
            <v>40.54</v>
          </cell>
          <cell r="G276">
            <v>200</v>
          </cell>
        </row>
        <row r="277">
          <cell r="B277" t="str">
            <v>IP50300750</v>
          </cell>
          <cell r="C277">
            <v>272</v>
          </cell>
          <cell r="D277" t="str">
            <v>Reator subterrâneo lâmpada vapor de sódio de 150W.</v>
          </cell>
          <cell r="E277" t="str">
            <v xml:space="preserve"> un</v>
          </cell>
          <cell r="F277">
            <v>74.319999999999993</v>
          </cell>
          <cell r="G277">
            <v>26</v>
          </cell>
        </row>
        <row r="278">
          <cell r="B278" t="str">
            <v>IP60200200</v>
          </cell>
          <cell r="C278">
            <v>273</v>
          </cell>
          <cell r="D278" t="str">
            <v xml:space="preserve">Retirada de chaves fusíveis e ferragens, linha 13,2Kv.   </v>
          </cell>
          <cell r="E278" t="str">
            <v xml:space="preserve"> un</v>
          </cell>
          <cell r="F278">
            <v>9.76</v>
          </cell>
          <cell r="G278">
            <v>100</v>
          </cell>
        </row>
        <row r="279">
          <cell r="B279" t="str">
            <v>IP60200362</v>
          </cell>
          <cell r="C279">
            <v>274</v>
          </cell>
          <cell r="D279" t="str">
            <v>Retirada de luminária em poste com 13m a 15m.</v>
          </cell>
          <cell r="E279" t="str">
            <v xml:space="preserve"> un</v>
          </cell>
          <cell r="F279">
            <v>9.76</v>
          </cell>
          <cell r="G279">
            <v>118</v>
          </cell>
        </row>
        <row r="280">
          <cell r="B280" t="str">
            <v>IP60200512</v>
          </cell>
          <cell r="C280">
            <v>275</v>
          </cell>
          <cell r="D280" t="str">
            <v xml:space="preserve">Retirada de poste de concreto ou aço de 13m a 15m.   </v>
          </cell>
          <cell r="E280" t="str">
            <v xml:space="preserve"> un</v>
          </cell>
          <cell r="F280">
            <v>97.64</v>
          </cell>
          <cell r="G280">
            <v>108</v>
          </cell>
        </row>
        <row r="281">
          <cell r="B281" t="str">
            <v>IP60200650</v>
          </cell>
          <cell r="C281">
            <v>276</v>
          </cell>
          <cell r="D281" t="str">
            <v xml:space="preserve">Retirada de rede aérea de 13,2Kv (lance).   </v>
          </cell>
          <cell r="E281" t="str">
            <v xml:space="preserve"> un</v>
          </cell>
          <cell r="F281">
            <v>19.53</v>
          </cell>
          <cell r="G281">
            <v>94</v>
          </cell>
        </row>
        <row r="282">
          <cell r="B282" t="str">
            <v>IP60200800</v>
          </cell>
          <cell r="C282">
            <v>277</v>
          </cell>
          <cell r="D282" t="str">
            <v xml:space="preserve">Retirada de transformadores de 5Kva até 112,5Kva.   </v>
          </cell>
          <cell r="E282" t="str">
            <v xml:space="preserve"> un</v>
          </cell>
          <cell r="F282">
            <v>39.06</v>
          </cell>
          <cell r="G282">
            <v>2</v>
          </cell>
        </row>
        <row r="283">
          <cell r="B283" t="str">
            <v>IP99990150</v>
          </cell>
          <cell r="C283">
            <v>278</v>
          </cell>
          <cell r="D283" t="str">
            <v>Capa isolante de silicone para conector tipo cunha.</v>
          </cell>
          <cell r="E283" t="str">
            <v xml:space="preserve"> un</v>
          </cell>
          <cell r="F283">
            <v>3.68</v>
          </cell>
          <cell r="G283">
            <v>1475</v>
          </cell>
        </row>
        <row r="284">
          <cell r="B284" t="str">
            <v>ST05051200</v>
          </cell>
          <cell r="C284">
            <v>279</v>
          </cell>
          <cell r="D284" t="str">
            <v>Sinalização horizontal, aplicada por extursão.</v>
          </cell>
          <cell r="E284" t="str">
            <v>m2</v>
          </cell>
          <cell r="F284">
            <v>37.81</v>
          </cell>
          <cell r="G284">
            <v>1000</v>
          </cell>
        </row>
        <row r="285">
          <cell r="B285" t="str">
            <v>ST10150050</v>
          </cell>
          <cell r="C285">
            <v>280</v>
          </cell>
          <cell r="D285" t="str">
            <v>Bloco semafórico para pedestre.</v>
          </cell>
          <cell r="E285" t="str">
            <v xml:space="preserve"> un</v>
          </cell>
          <cell r="F285">
            <v>224.25</v>
          </cell>
          <cell r="G285">
            <v>60</v>
          </cell>
        </row>
        <row r="286">
          <cell r="B286" t="str">
            <v>ST10150150</v>
          </cell>
          <cell r="C286">
            <v>281</v>
          </cell>
          <cell r="D286" t="str">
            <v>Bloco semafórico principal.</v>
          </cell>
          <cell r="E286" t="str">
            <v xml:space="preserve"> un</v>
          </cell>
          <cell r="F286">
            <v>691.39</v>
          </cell>
          <cell r="G286">
            <v>48</v>
          </cell>
        </row>
        <row r="287">
          <cell r="B287" t="str">
            <v>ST10150200</v>
          </cell>
          <cell r="C287">
            <v>282</v>
          </cell>
          <cell r="D287" t="str">
            <v>Bloco semafórico repetidor.</v>
          </cell>
          <cell r="E287" t="str">
            <v xml:space="preserve"> un</v>
          </cell>
          <cell r="F287">
            <v>423</v>
          </cell>
          <cell r="G287">
            <v>65</v>
          </cell>
        </row>
        <row r="288">
          <cell r="B288" t="str">
            <v>ST10150300</v>
          </cell>
          <cell r="C288">
            <v>283</v>
          </cell>
          <cell r="D288" t="str">
            <v>Conjunto semafórico para pedestre.</v>
          </cell>
          <cell r="E288" t="str">
            <v xml:space="preserve"> un</v>
          </cell>
          <cell r="F288">
            <v>1779.7</v>
          </cell>
          <cell r="G288">
            <v>20</v>
          </cell>
        </row>
        <row r="289">
          <cell r="B289" t="str">
            <v>ST15250100</v>
          </cell>
          <cell r="C289">
            <v>284</v>
          </cell>
          <cell r="D289" t="str">
            <v>Placa de sinalização de alumínio com fundo pintado.</v>
          </cell>
          <cell r="E289" t="str">
            <v>m2</v>
          </cell>
          <cell r="F289">
            <v>239</v>
          </cell>
          <cell r="G289">
            <v>30</v>
          </cell>
        </row>
        <row r="290">
          <cell r="B290" t="str">
            <v>ST15250150</v>
          </cell>
          <cell r="C290">
            <v>285</v>
          </cell>
          <cell r="D290" t="str">
            <v>Placa de sinalização de alumínio em película refletiva.</v>
          </cell>
          <cell r="E290" t="str">
            <v>m2</v>
          </cell>
          <cell r="F290">
            <v>1013.69</v>
          </cell>
          <cell r="G290">
            <v>60</v>
          </cell>
        </row>
        <row r="291">
          <cell r="B291" t="str">
            <v>ST15250200</v>
          </cell>
          <cell r="C291">
            <v>286</v>
          </cell>
          <cell r="D291" t="str">
            <v>Placa de sinalização de alumínio em película refletiva.</v>
          </cell>
          <cell r="E291" t="str">
            <v>m2</v>
          </cell>
          <cell r="F291">
            <v>564.05999999999995</v>
          </cell>
          <cell r="G291">
            <v>400</v>
          </cell>
        </row>
        <row r="292">
          <cell r="B292" t="str">
            <v>ST10100050</v>
          </cell>
          <cell r="C292">
            <v>287</v>
          </cell>
          <cell r="D292" t="str">
            <v>Controlador de área, compatível com CET-RIO/CTA.</v>
          </cell>
          <cell r="E292" t="str">
            <v xml:space="preserve"> un</v>
          </cell>
          <cell r="F292">
            <v>53682.42</v>
          </cell>
          <cell r="G292">
            <v>1</v>
          </cell>
        </row>
        <row r="293">
          <cell r="B293" t="str">
            <v>ST10100450</v>
          </cell>
          <cell r="C293">
            <v>288</v>
          </cell>
          <cell r="D293" t="str">
            <v>Controlador eletrônico de tráfego local, 4 fases.</v>
          </cell>
          <cell r="E293" t="str">
            <v xml:space="preserve"> un</v>
          </cell>
          <cell r="F293">
            <v>8268.98</v>
          </cell>
          <cell r="G293">
            <v>2</v>
          </cell>
        </row>
        <row r="294">
          <cell r="B294" t="str">
            <v>ST10100500</v>
          </cell>
          <cell r="C294">
            <v>289</v>
          </cell>
          <cell r="D294" t="str">
            <v>Controlador eletrônico de tráfego local, 6 fases.</v>
          </cell>
          <cell r="E294" t="str">
            <v xml:space="preserve"> un</v>
          </cell>
          <cell r="F294">
            <v>9048.98</v>
          </cell>
          <cell r="G294">
            <v>1</v>
          </cell>
        </row>
        <row r="295">
          <cell r="B295" t="str">
            <v>ST10100550</v>
          </cell>
          <cell r="C295">
            <v>290</v>
          </cell>
          <cell r="D295" t="str">
            <v>Controlador eletrônico de tráfego local, 8 fases.</v>
          </cell>
          <cell r="E295" t="str">
            <v xml:space="preserve"> un</v>
          </cell>
          <cell r="F295">
            <v>9828.98</v>
          </cell>
          <cell r="G295">
            <v>1</v>
          </cell>
        </row>
        <row r="296">
          <cell r="B296" t="str">
            <v>ST10100600</v>
          </cell>
          <cell r="C296">
            <v>291</v>
          </cell>
          <cell r="D296" t="str">
            <v>Controlador eletrônico de tráfego local, 10 fases.</v>
          </cell>
          <cell r="E296" t="str">
            <v xml:space="preserve"> un</v>
          </cell>
          <cell r="F296">
            <v>15372.94</v>
          </cell>
          <cell r="G296">
            <v>1</v>
          </cell>
        </row>
        <row r="297">
          <cell r="B297" t="str">
            <v>ST10100650</v>
          </cell>
          <cell r="C297">
            <v>292</v>
          </cell>
          <cell r="D297" t="str">
            <v>Controlador eletrônico de tráfego local, 12 fases.</v>
          </cell>
          <cell r="E297" t="str">
            <v xml:space="preserve"> un</v>
          </cell>
          <cell r="F297">
            <v>16152.94</v>
          </cell>
          <cell r="G297">
            <v>2</v>
          </cell>
        </row>
        <row r="298">
          <cell r="B298" t="str">
            <v>ST10150300</v>
          </cell>
          <cell r="C298">
            <v>293</v>
          </cell>
          <cell r="D298" t="str">
            <v>Conjunto semafórico para pedestre.</v>
          </cell>
          <cell r="E298" t="str">
            <v xml:space="preserve"> un</v>
          </cell>
          <cell r="F298">
            <v>1779.7</v>
          </cell>
          <cell r="G298">
            <v>20</v>
          </cell>
        </row>
        <row r="299">
          <cell r="B299" t="str">
            <v>ST25100150</v>
          </cell>
          <cell r="C299">
            <v>294</v>
          </cell>
          <cell r="D299" t="str">
            <v>Fornecimento de cabo comunicação de CTP-APL-50.</v>
          </cell>
          <cell r="E299" t="str">
            <v>m</v>
          </cell>
          <cell r="F299">
            <v>2.64</v>
          </cell>
          <cell r="G299">
            <v>220</v>
          </cell>
        </row>
        <row r="300">
          <cell r="B300" t="str">
            <v>ST25100300</v>
          </cell>
          <cell r="C300">
            <v>295</v>
          </cell>
          <cell r="D300" t="str">
            <v>Fornecimento de cabo comunicação de cobre, 0,65mm2.</v>
          </cell>
          <cell r="E300" t="str">
            <v>m</v>
          </cell>
          <cell r="F300">
            <v>0.97</v>
          </cell>
          <cell r="G300">
            <v>1215</v>
          </cell>
        </row>
        <row r="301">
          <cell r="B301" t="str">
            <v>ST25100400</v>
          </cell>
          <cell r="C301">
            <v>296</v>
          </cell>
          <cell r="D301" t="str">
            <v xml:space="preserve">Fornecimento de fio telefônico FE-100, ø de 1mm2.      </v>
          </cell>
          <cell r="E301" t="str">
            <v>m</v>
          </cell>
          <cell r="F301">
            <v>0.57999999999999996</v>
          </cell>
          <cell r="G301">
            <v>4618</v>
          </cell>
        </row>
        <row r="302">
          <cell r="B302" t="str">
            <v>ST25150050</v>
          </cell>
          <cell r="C302">
            <v>297</v>
          </cell>
          <cell r="D302" t="str">
            <v>Cabo de fibra ótico, monomodo, geleado.</v>
          </cell>
          <cell r="E302" t="str">
            <v>m</v>
          </cell>
          <cell r="F302">
            <v>3.99</v>
          </cell>
          <cell r="G302">
            <v>972</v>
          </cell>
        </row>
        <row r="303">
          <cell r="B303" t="str">
            <v>ST05050150</v>
          </cell>
          <cell r="C303">
            <v>298</v>
          </cell>
          <cell r="D303" t="str">
            <v>Laminado elastoplástico em faixas, colorido.</v>
          </cell>
          <cell r="E303" t="str">
            <v>m2</v>
          </cell>
          <cell r="F303">
            <v>67.95</v>
          </cell>
          <cell r="G303">
            <v>254</v>
          </cell>
        </row>
        <row r="304">
          <cell r="B304" t="str">
            <v>ST05050250</v>
          </cell>
          <cell r="C304">
            <v>299</v>
          </cell>
          <cell r="D304" t="str">
            <v>Laminado elastoplástico em faixas, cor branca.</v>
          </cell>
          <cell r="E304" t="str">
            <v>m2</v>
          </cell>
          <cell r="F304">
            <v>60.65</v>
          </cell>
          <cell r="G304">
            <v>254</v>
          </cell>
        </row>
        <row r="305">
          <cell r="B305" t="str">
            <v>ST10050050A</v>
          </cell>
          <cell r="C305">
            <v>300</v>
          </cell>
          <cell r="D305" t="str">
            <v>Cabo de cobre estanhado, seção de 7x2,5mm2.</v>
          </cell>
          <cell r="E305" t="str">
            <v>m</v>
          </cell>
          <cell r="F305">
            <v>4.8499999999999996</v>
          </cell>
          <cell r="G305">
            <v>1000</v>
          </cell>
        </row>
        <row r="306">
          <cell r="B306" t="str">
            <v>ST10050100A</v>
          </cell>
          <cell r="C306">
            <v>301</v>
          </cell>
          <cell r="D306" t="str">
            <v>Cabo de cobre estanhado, seção de 4x6mm2.</v>
          </cell>
          <cell r="E306" t="str">
            <v>m</v>
          </cell>
          <cell r="F306">
            <v>5.64</v>
          </cell>
          <cell r="G306">
            <v>400</v>
          </cell>
        </row>
        <row r="307">
          <cell r="B307" t="str">
            <v>ST10050150A</v>
          </cell>
          <cell r="C307">
            <v>302</v>
          </cell>
          <cell r="D307" t="str">
            <v>Cabo de cobre estanhado, seção de 4x10mm2.</v>
          </cell>
          <cell r="E307" t="str">
            <v>m</v>
          </cell>
          <cell r="F307">
            <v>8.77</v>
          </cell>
          <cell r="G307">
            <v>240</v>
          </cell>
        </row>
        <row r="308">
          <cell r="B308" t="str">
            <v>ST10050250A</v>
          </cell>
          <cell r="C308">
            <v>303</v>
          </cell>
          <cell r="D308" t="str">
            <v>Caixa com tampa de ferro leve 300L-400mm,CET-RIO.</v>
          </cell>
          <cell r="E308" t="str">
            <v>un</v>
          </cell>
          <cell r="F308">
            <v>72.06</v>
          </cell>
          <cell r="G308">
            <v>48</v>
          </cell>
        </row>
        <row r="309">
          <cell r="B309" t="str">
            <v>ST10200150A</v>
          </cell>
          <cell r="C309">
            <v>304</v>
          </cell>
          <cell r="D309" t="str">
            <v xml:space="preserve">Base de concreto armado para controlador de tráfego.  </v>
          </cell>
          <cell r="E309" t="str">
            <v>un</v>
          </cell>
          <cell r="F309">
            <v>49.39</v>
          </cell>
          <cell r="G309">
            <v>4</v>
          </cell>
        </row>
        <row r="310">
          <cell r="B310" t="str">
            <v>ST10200250A</v>
          </cell>
          <cell r="C310">
            <v>305</v>
          </cell>
          <cell r="D310" t="str">
            <v xml:space="preserve">Instalação, programação de controlador de tráfego.    </v>
          </cell>
          <cell r="E310" t="str">
            <v>un</v>
          </cell>
          <cell r="F310">
            <v>159.88</v>
          </cell>
          <cell r="G310">
            <v>4</v>
          </cell>
        </row>
        <row r="311">
          <cell r="B311" t="str">
            <v>ST10200300</v>
          </cell>
          <cell r="C311">
            <v>306</v>
          </cell>
          <cell r="D311" t="str">
            <v>Serviços de instalação de laços indutivos.</v>
          </cell>
          <cell r="E311" t="str">
            <v>un</v>
          </cell>
          <cell r="F311">
            <v>680</v>
          </cell>
          <cell r="G311">
            <v>7</v>
          </cell>
        </row>
        <row r="312">
          <cell r="B312" t="str">
            <v>ST15100200</v>
          </cell>
          <cell r="C312">
            <v>307</v>
          </cell>
          <cell r="D312" t="str">
            <v>Poste tipo G9, simples, de 2" de diâmetro.</v>
          </cell>
          <cell r="E312" t="str">
            <v>un</v>
          </cell>
          <cell r="F312">
            <v>163.80000000000001</v>
          </cell>
          <cell r="G312">
            <v>70</v>
          </cell>
        </row>
        <row r="313">
          <cell r="B313" t="str">
            <v>ST15100250</v>
          </cell>
          <cell r="C313">
            <v>308</v>
          </cell>
          <cell r="D313" t="str">
            <v>Poste tipo S5, simples, de 4" de diâmetro.</v>
          </cell>
          <cell r="E313" t="str">
            <v>un</v>
          </cell>
          <cell r="F313">
            <v>496.65</v>
          </cell>
          <cell r="G313">
            <v>19</v>
          </cell>
        </row>
        <row r="314">
          <cell r="B314" t="str">
            <v>ST15100350</v>
          </cell>
          <cell r="C314">
            <v>309</v>
          </cell>
          <cell r="D314" t="str">
            <v>Poste tipo G2 ou S2, coluna de 4 1/2" de diâmetro.</v>
          </cell>
          <cell r="E314" t="str">
            <v>un</v>
          </cell>
          <cell r="F314">
            <v>1234.8</v>
          </cell>
          <cell r="G314">
            <v>14</v>
          </cell>
        </row>
        <row r="315">
          <cell r="B315" t="str">
            <v>ST15100400</v>
          </cell>
          <cell r="C315">
            <v>310</v>
          </cell>
          <cell r="D315" t="str">
            <v>Poste tipo G1 ou S1, coluna de 4 1/2" de diâmetro.</v>
          </cell>
          <cell r="E315" t="str">
            <v>un</v>
          </cell>
          <cell r="F315">
            <v>1342.95</v>
          </cell>
          <cell r="G315">
            <v>15</v>
          </cell>
        </row>
        <row r="316">
          <cell r="B316" t="str">
            <v>ST25050300A</v>
          </cell>
          <cell r="C316">
            <v>311</v>
          </cell>
          <cell r="D316" t="str">
            <v>Instalação subterrânea de cabos de comunicação.</v>
          </cell>
          <cell r="E316" t="str">
            <v>m</v>
          </cell>
          <cell r="F316">
            <v>2.12</v>
          </cell>
          <cell r="G316">
            <v>5700</v>
          </cell>
        </row>
        <row r="317">
          <cell r="B317" t="str">
            <v>ST45150050</v>
          </cell>
          <cell r="C317">
            <v>312</v>
          </cell>
          <cell r="D317" t="str">
            <v>Caixa com tampa de ferro,leve 600L-600mmCET-RIO.</v>
          </cell>
          <cell r="E317" t="str">
            <v>un</v>
          </cell>
          <cell r="F317">
            <v>265.45</v>
          </cell>
          <cell r="G317">
            <v>55</v>
          </cell>
        </row>
        <row r="318">
          <cell r="B318" t="str">
            <v>ST45200050</v>
          </cell>
          <cell r="C318">
            <v>313</v>
          </cell>
          <cell r="D318" t="str">
            <v>Cabo de cobre estanhado, comando,XLPE 9x1,5mm2.</v>
          </cell>
          <cell r="E318" t="str">
            <v>m</v>
          </cell>
          <cell r="F318">
            <v>4.34</v>
          </cell>
          <cell r="G318">
            <v>1800</v>
          </cell>
        </row>
        <row r="319">
          <cell r="B319" t="str">
            <v>ST45200200</v>
          </cell>
          <cell r="C319">
            <v>314</v>
          </cell>
          <cell r="D319" t="str">
            <v xml:space="preserve">Instalação e teste de blocos semafóricos.  </v>
          </cell>
          <cell r="E319" t="str">
            <v>un</v>
          </cell>
          <cell r="F319">
            <v>54.85</v>
          </cell>
          <cell r="G319">
            <v>58</v>
          </cell>
        </row>
        <row r="321">
          <cell r="B321" t="str">
            <v>ITENS INSERIDOS</v>
          </cell>
        </row>
        <row r="322">
          <cell r="B322" t="str">
            <v>BP20150053</v>
          </cell>
          <cell r="C322">
            <v>315</v>
          </cell>
          <cell r="D322" t="str">
            <v>Sarjeta e meio-fio conjugados, moldado no local, 0,45m.</v>
          </cell>
          <cell r="E322" t="str">
            <v>m</v>
          </cell>
          <cell r="F322">
            <v>37.200000000000003</v>
          </cell>
          <cell r="G322">
            <v>3640.55</v>
          </cell>
        </row>
        <row r="323">
          <cell r="B323" t="str">
            <v>BP10200356</v>
          </cell>
          <cell r="C323">
            <v>316</v>
          </cell>
          <cell r="D323" t="str">
            <v xml:space="preserve">Revestimento intertravado, cor natural, 8cm. </v>
          </cell>
          <cell r="E323" t="str">
            <v>m2</v>
          </cell>
          <cell r="F323">
            <v>38.08</v>
          </cell>
          <cell r="G323">
            <v>13265.71</v>
          </cell>
        </row>
        <row r="324">
          <cell r="B324" t="str">
            <v>BP10200359</v>
          </cell>
          <cell r="C324">
            <v>317</v>
          </cell>
          <cell r="D324" t="str">
            <v>Revestimento intertravado com cimento cinza, colorido; 8cm.</v>
          </cell>
          <cell r="E324" t="str">
            <v>m2</v>
          </cell>
          <cell r="F324">
            <v>43.85</v>
          </cell>
          <cell r="G324">
            <v>1167.57</v>
          </cell>
        </row>
        <row r="326">
          <cell r="B326" t="str">
            <v>ITENS NOVOS</v>
          </cell>
        </row>
        <row r="327">
          <cell r="B327" t="str">
            <v>AD05200050</v>
          </cell>
          <cell r="C327">
            <v>318</v>
          </cell>
          <cell r="D327" t="str">
            <v xml:space="preserve">Sondagem a percurssao ate 3" </v>
          </cell>
          <cell r="E327" t="str">
            <v>m</v>
          </cell>
          <cell r="F327">
            <v>49</v>
          </cell>
          <cell r="G327">
            <v>270</v>
          </cell>
        </row>
        <row r="328">
          <cell r="B328" t="str">
            <v>AD15050050</v>
          </cell>
          <cell r="C328">
            <v>319</v>
          </cell>
          <cell r="D328" t="str">
            <v>Deslocamento, entre furos, sondagem a percurssao.</v>
          </cell>
          <cell r="E328" t="str">
            <v>un</v>
          </cell>
          <cell r="F328">
            <v>152.19</v>
          </cell>
          <cell r="G328">
            <v>13</v>
          </cell>
        </row>
        <row r="329">
          <cell r="B329" t="str">
            <v>AD20150050</v>
          </cell>
          <cell r="C329">
            <v>320</v>
          </cell>
          <cell r="D329" t="str">
            <v>Container para escritorio.</v>
          </cell>
          <cell r="E329" t="str">
            <v>un.mes</v>
          </cell>
          <cell r="F329">
            <v>494.18</v>
          </cell>
          <cell r="G329">
            <v>6</v>
          </cell>
        </row>
        <row r="330">
          <cell r="B330" t="str">
            <v>AD20150150</v>
          </cell>
          <cell r="C330">
            <v>321</v>
          </cell>
          <cell r="D330" t="str">
            <v>Container para WC.</v>
          </cell>
          <cell r="E330" t="str">
            <v>un.mes</v>
          </cell>
          <cell r="F330">
            <v>511.48</v>
          </cell>
          <cell r="G330">
            <v>3</v>
          </cell>
        </row>
        <row r="331">
          <cell r="B331" t="str">
            <v>AD40050128</v>
          </cell>
          <cell r="C331">
            <v>322</v>
          </cell>
          <cell r="D331" t="str">
            <v>Engenheiro coordenador geral de projetos.</v>
          </cell>
          <cell r="E331" t="str">
            <v>h</v>
          </cell>
          <cell r="F331">
            <v>43.69</v>
          </cell>
          <cell r="G331">
            <v>378</v>
          </cell>
        </row>
        <row r="332">
          <cell r="B332" t="str">
            <v>AD40050152</v>
          </cell>
          <cell r="C332">
            <v>323</v>
          </cell>
          <cell r="D332" t="str">
            <v>Mestre de obra A (inclusive encargos sociais).</v>
          </cell>
          <cell r="E332" t="str">
            <v>h</v>
          </cell>
          <cell r="F332">
            <v>15.91</v>
          </cell>
          <cell r="G332">
            <v>3009</v>
          </cell>
        </row>
        <row r="333">
          <cell r="B333" t="str">
            <v>AL05250450</v>
          </cell>
          <cell r="C333">
            <v>324</v>
          </cell>
          <cell r="D333" t="str">
            <v>Alvenaria de blocos de concreto (20x20x40)cm.</v>
          </cell>
          <cell r="E333" t="str">
            <v>m2</v>
          </cell>
          <cell r="F333">
            <v>32.409999999999997</v>
          </cell>
          <cell r="G333">
            <v>732.34</v>
          </cell>
        </row>
        <row r="334">
          <cell r="B334" t="str">
            <v>BP10250303</v>
          </cell>
          <cell r="C334">
            <v>325</v>
          </cell>
          <cell r="D334" t="str">
            <v>Pavimentacao com paralelepipedos, colchao de pó.</v>
          </cell>
          <cell r="E334" t="str">
            <v>m2</v>
          </cell>
          <cell r="F334">
            <v>34.6</v>
          </cell>
          <cell r="G334">
            <v>577.88</v>
          </cell>
        </row>
        <row r="335">
          <cell r="B335" t="str">
            <v>BP20100100</v>
          </cell>
          <cell r="C335">
            <v>326</v>
          </cell>
          <cell r="D335" t="str">
            <v>Meio-fio de concreto 13,5MPa mold no local, 0,15x0,30m.</v>
          </cell>
          <cell r="E335" t="str">
            <v>m</v>
          </cell>
          <cell r="F335">
            <v>23.38</v>
          </cell>
          <cell r="G335">
            <v>277.51</v>
          </cell>
        </row>
        <row r="336">
          <cell r="B336" t="str">
            <v>DR30200053</v>
          </cell>
          <cell r="C336">
            <v>327</v>
          </cell>
          <cell r="D336" t="str">
            <v>Caixa de inspecao para esgoto sanitario 0,75m de prof.</v>
          </cell>
          <cell r="E336" t="str">
            <v>un</v>
          </cell>
          <cell r="F336">
            <v>247.46</v>
          </cell>
          <cell r="G336">
            <v>79</v>
          </cell>
        </row>
        <row r="337">
          <cell r="B337" t="str">
            <v>DR35050050</v>
          </cell>
          <cell r="C337">
            <v>328</v>
          </cell>
          <cell r="D337" t="str">
            <v>Tampao de ferro fundido artic., de 30cm,RIOLUZ/CET-RIO.</v>
          </cell>
          <cell r="E337" t="str">
            <v xml:space="preserve">un  </v>
          </cell>
          <cell r="F337">
            <v>50.48</v>
          </cell>
          <cell r="G337">
            <v>199</v>
          </cell>
        </row>
        <row r="338">
          <cell r="B338" t="str">
            <v>DR35050053</v>
          </cell>
          <cell r="C338">
            <v>329</v>
          </cell>
          <cell r="D338" t="str">
            <v>Tampao de ferro fundido leve ø0,60m padrao RIOLUZ.</v>
          </cell>
          <cell r="E338" t="str">
            <v xml:space="preserve">un  </v>
          </cell>
          <cell r="F338">
            <v>206.59</v>
          </cell>
          <cell r="G338">
            <v>14</v>
          </cell>
        </row>
        <row r="339">
          <cell r="B339" t="str">
            <v>DR55050050</v>
          </cell>
          <cell r="C339">
            <v>330</v>
          </cell>
          <cell r="D339" t="str">
            <v>Camada horizontal de brita.</v>
          </cell>
          <cell r="E339" t="str">
            <v>m3</v>
          </cell>
          <cell r="F339">
            <v>41.32</v>
          </cell>
          <cell r="G339">
            <v>38.5</v>
          </cell>
        </row>
        <row r="340">
          <cell r="B340" t="str">
            <v>ET05600050</v>
          </cell>
          <cell r="C340">
            <v>331</v>
          </cell>
          <cell r="D340" t="str">
            <v>Concreto armado de 15MPa.</v>
          </cell>
          <cell r="E340" t="str">
            <v>m3</v>
          </cell>
          <cell r="F340">
            <v>700.29</v>
          </cell>
          <cell r="G340">
            <v>148.97999999999999</v>
          </cell>
        </row>
        <row r="341">
          <cell r="B341" t="str">
            <v>ET15200103</v>
          </cell>
          <cell r="C341">
            <v>332</v>
          </cell>
          <cell r="D341" t="str">
            <v>Formas de placas de Madeirit,17mm de espessura plast.</v>
          </cell>
          <cell r="E341" t="str">
            <v>m2</v>
          </cell>
          <cell r="F341">
            <v>47.48</v>
          </cell>
          <cell r="G341">
            <v>1739.95</v>
          </cell>
        </row>
        <row r="342">
          <cell r="B342" t="str">
            <v>ET20050050</v>
          </cell>
          <cell r="C342">
            <v>333</v>
          </cell>
          <cell r="D342" t="str">
            <v>Escoramento de pontilhoes,pontes,viadutos concreto armado.</v>
          </cell>
          <cell r="E342" t="str">
            <v>m3</v>
          </cell>
          <cell r="F342">
            <v>40.97</v>
          </cell>
          <cell r="G342">
            <v>2258.8000000000002</v>
          </cell>
        </row>
        <row r="343">
          <cell r="B343" t="str">
            <v>ET20300100</v>
          </cell>
          <cell r="C343">
            <v>334</v>
          </cell>
          <cell r="D343" t="str">
            <v xml:space="preserve">Escoramento de formas de 1,50m e ate 5m. </v>
          </cell>
          <cell r="E343" t="str">
            <v>m2</v>
          </cell>
          <cell r="F343">
            <v>17.66</v>
          </cell>
          <cell r="G343">
            <v>943.11</v>
          </cell>
        </row>
        <row r="344">
          <cell r="B344" t="str">
            <v>ET40050121</v>
          </cell>
          <cell r="C344">
            <v>335</v>
          </cell>
          <cell r="D344" t="str">
            <v>Tela de aco Telcon com malha de (10x10)cm.</v>
          </cell>
          <cell r="E344" t="str">
            <v>m2</v>
          </cell>
          <cell r="F344">
            <v>24.52</v>
          </cell>
          <cell r="G344">
            <v>1582.14</v>
          </cell>
        </row>
        <row r="345">
          <cell r="B345" t="str">
            <v>ET60050053</v>
          </cell>
          <cell r="C345">
            <v>336</v>
          </cell>
          <cell r="D345" t="str">
            <v>Concreto usinado 11MPa.</v>
          </cell>
          <cell r="E345" t="str">
            <v>m3</v>
          </cell>
          <cell r="F345">
            <v>166.68</v>
          </cell>
          <cell r="G345">
            <v>678.35</v>
          </cell>
        </row>
        <row r="346">
          <cell r="B346" t="str">
            <v>ET60050068</v>
          </cell>
          <cell r="C346">
            <v>337</v>
          </cell>
          <cell r="D346" t="str">
            <v>Concreto usinado 22,5MPa.</v>
          </cell>
          <cell r="E346" t="str">
            <v>m3</v>
          </cell>
          <cell r="F346">
            <v>209.87</v>
          </cell>
          <cell r="G346">
            <v>79.11</v>
          </cell>
        </row>
        <row r="347">
          <cell r="B347" t="str">
            <v>IP25100025</v>
          </cell>
          <cell r="C347">
            <v>338</v>
          </cell>
          <cell r="D347" t="str">
            <v>Caixa Hand-Hole, (0,30x0,30)m.</v>
          </cell>
          <cell r="E347" t="str">
            <v>un</v>
          </cell>
          <cell r="F347">
            <v>26.29</v>
          </cell>
          <cell r="G347">
            <v>227</v>
          </cell>
        </row>
        <row r="348">
          <cell r="B348" t="str">
            <v>IP25200050</v>
          </cell>
          <cell r="C348">
            <v>339</v>
          </cell>
          <cell r="D348" t="str">
            <v>Tampao de ferro tipo leve padrao RIOLUZ.</v>
          </cell>
          <cell r="E348" t="str">
            <v>un</v>
          </cell>
          <cell r="F348">
            <v>188.93</v>
          </cell>
          <cell r="G348">
            <v>100</v>
          </cell>
        </row>
        <row r="349">
          <cell r="B349" t="str">
            <v>IP55150100</v>
          </cell>
          <cell r="C349">
            <v>340</v>
          </cell>
          <cell r="D349" t="str">
            <v>Chumbador para fixacao de poste de aco.</v>
          </cell>
          <cell r="E349" t="str">
            <v>un</v>
          </cell>
          <cell r="F349">
            <v>27.89</v>
          </cell>
          <cell r="G349">
            <v>1304</v>
          </cell>
        </row>
        <row r="350">
          <cell r="B350" t="str">
            <v>IT10400050</v>
          </cell>
          <cell r="C350">
            <v>341</v>
          </cell>
          <cell r="D350" t="str">
            <v>Ligacao domiciliar de agua.</v>
          </cell>
          <cell r="E350" t="str">
            <v>un</v>
          </cell>
          <cell r="F350">
            <v>96.69</v>
          </cell>
          <cell r="G350">
            <v>67</v>
          </cell>
        </row>
        <row r="351">
          <cell r="B351" t="str">
            <v>IT15600100</v>
          </cell>
          <cell r="C351">
            <v>342</v>
          </cell>
          <cell r="D351" t="str">
            <v>Ligacao de esgoto sanitario, em manilha de 100mm.</v>
          </cell>
          <cell r="E351" t="str">
            <v>un</v>
          </cell>
          <cell r="F351">
            <v>344.53</v>
          </cell>
          <cell r="G351">
            <v>79</v>
          </cell>
        </row>
        <row r="352">
          <cell r="B352" t="str">
            <v>MT05050100</v>
          </cell>
          <cell r="C352">
            <v>343</v>
          </cell>
          <cell r="D352" t="str">
            <v>Escavacao manual de vala, 1,50m e 3m de profundidade.</v>
          </cell>
          <cell r="E352" t="str">
            <v>m3</v>
          </cell>
          <cell r="F352">
            <v>19.93</v>
          </cell>
          <cell r="G352">
            <v>1092</v>
          </cell>
        </row>
        <row r="353">
          <cell r="B353" t="str">
            <v>MT05100100</v>
          </cell>
          <cell r="C353">
            <v>344</v>
          </cell>
          <cell r="D353" t="str">
            <v>Escavacao manual de vala a frio.</v>
          </cell>
          <cell r="E353" t="str">
            <v>m3</v>
          </cell>
          <cell r="F353">
            <v>22.26</v>
          </cell>
          <cell r="G353">
            <v>3071.18</v>
          </cell>
        </row>
        <row r="354">
          <cell r="B354" t="str">
            <v>MT05150050</v>
          </cell>
          <cell r="C354">
            <v>345</v>
          </cell>
          <cell r="D354" t="str">
            <v>Escavacao manual de vala em lodo, ate 1,50m.</v>
          </cell>
          <cell r="E354" t="str">
            <v>m3</v>
          </cell>
          <cell r="F354">
            <v>24.36</v>
          </cell>
          <cell r="G354">
            <v>1395.9</v>
          </cell>
        </row>
        <row r="355">
          <cell r="B355" t="str">
            <v>PJ25250050</v>
          </cell>
          <cell r="C355">
            <v>346</v>
          </cell>
          <cell r="D355" t="str">
            <v>Balizador modelo Copacabana, cilindrico, liso, pre-fabricado.</v>
          </cell>
          <cell r="E355" t="str">
            <v>un</v>
          </cell>
          <cell r="F355">
            <v>98.43</v>
          </cell>
          <cell r="G355">
            <v>419</v>
          </cell>
        </row>
        <row r="356">
          <cell r="B356" t="str">
            <v>RV10050215</v>
          </cell>
          <cell r="C356">
            <v>347</v>
          </cell>
          <cell r="D356" t="str">
            <v>Revestimento externo, de 1 vez.</v>
          </cell>
          <cell r="E356" t="str">
            <v>m2</v>
          </cell>
          <cell r="F356">
            <v>17.29</v>
          </cell>
          <cell r="G356">
            <v>501.79</v>
          </cell>
        </row>
        <row r="357">
          <cell r="B357" t="str">
            <v>SC35050100</v>
          </cell>
          <cell r="C357">
            <v>348</v>
          </cell>
          <cell r="D357" t="str">
            <v>Levantamento ou rebaixamento de tampao, calçada.</v>
          </cell>
          <cell r="E357" t="str">
            <v>un</v>
          </cell>
          <cell r="F357">
            <v>75.849999999999994</v>
          </cell>
          <cell r="G357">
            <v>121</v>
          </cell>
        </row>
        <row r="358">
          <cell r="B358" t="str">
            <v>SE20100253</v>
          </cell>
          <cell r="C358">
            <v>349</v>
          </cell>
          <cell r="D358" t="str">
            <v>Levantamento topografico planialtimetrico e cadastral.</v>
          </cell>
          <cell r="E358" t="str">
            <v>ha</v>
          </cell>
          <cell r="F358">
            <v>2252.4299999999998</v>
          </cell>
          <cell r="G358">
            <v>5.18</v>
          </cell>
        </row>
        <row r="359">
          <cell r="B359" t="str">
            <v>SE25900300</v>
          </cell>
          <cell r="C359">
            <v>350</v>
          </cell>
          <cell r="D359" t="str">
            <v>Servicos de elaboracao de projeto estrutural final de eng.</v>
          </cell>
          <cell r="E359" t="str">
            <v>m2</v>
          </cell>
          <cell r="F359">
            <v>37.130000000000003</v>
          </cell>
          <cell r="G359">
            <v>1149</v>
          </cell>
        </row>
        <row r="360">
          <cell r="B360" t="str">
            <v>ST45150100</v>
          </cell>
          <cell r="C360">
            <v>351</v>
          </cell>
          <cell r="D360" t="str">
            <v>Caixa com tampa de ferro leve 600L-900mm,CET-RIO.</v>
          </cell>
          <cell r="E360" t="str">
            <v xml:space="preserve">un  </v>
          </cell>
          <cell r="F360">
            <v>295.7</v>
          </cell>
          <cell r="G360">
            <v>41</v>
          </cell>
        </row>
        <row r="361">
          <cell r="B361" t="str">
            <v>TC05100050</v>
          </cell>
          <cell r="C361">
            <v>352</v>
          </cell>
          <cell r="D361" t="str">
            <v>Transporte horizontal material em carrinho de mao.</v>
          </cell>
          <cell r="E361" t="str">
            <v>t.dam</v>
          </cell>
          <cell r="F361">
            <v>1.19</v>
          </cell>
          <cell r="G361">
            <v>103434.34</v>
          </cell>
        </row>
        <row r="362">
          <cell r="B362" t="str">
            <v>TC10050350</v>
          </cell>
          <cell r="C362">
            <v>353</v>
          </cell>
          <cell r="D362" t="str">
            <v>Carga e descarga mecanica, com Pa-Carregadeira.</v>
          </cell>
          <cell r="E362" t="str">
            <v xml:space="preserve">t </v>
          </cell>
          <cell r="F362">
            <v>0.51</v>
          </cell>
          <cell r="G362">
            <v>43094.67</v>
          </cell>
        </row>
        <row r="363">
          <cell r="B363" t="str">
            <v>UNI</v>
          </cell>
          <cell r="C363" t="str">
            <v>N1</v>
          </cell>
          <cell r="D363" t="str">
            <v>Tampa light 80x80cm</v>
          </cell>
          <cell r="E363" t="str">
            <v>un</v>
          </cell>
          <cell r="F363">
            <v>259.04000000000002</v>
          </cell>
        </row>
        <row r="365">
          <cell r="B365" t="str">
            <v>ITENS FGV</v>
          </cell>
        </row>
        <row r="366">
          <cell r="B366" t="str">
            <v>BP10050653</v>
          </cell>
          <cell r="C366" t="str">
            <v>F1</v>
          </cell>
          <cell r="D366" t="str">
            <v>Revestimento de CBUQ, com 5cm de espessura.</v>
          </cell>
          <cell r="E366" t="str">
            <v>m2</v>
          </cell>
          <cell r="F366">
            <v>12.77</v>
          </cell>
        </row>
        <row r="367">
          <cell r="B367" t="str">
            <v>BP20200053</v>
          </cell>
          <cell r="C367" t="str">
            <v>F2</v>
          </cell>
          <cell r="D367" t="str">
            <v>Meio-fio de concreto pre-moldado altura de 0,45m.</v>
          </cell>
          <cell r="E367" t="str">
            <v>m</v>
          </cell>
          <cell r="F367">
            <v>21.71</v>
          </cell>
        </row>
        <row r="368">
          <cell r="B368" t="str">
            <v>CE05050050</v>
          </cell>
          <cell r="C368" t="str">
            <v>F3</v>
          </cell>
          <cell r="D368" t="str">
            <v>Prestacao de servicos de engenharia.</v>
          </cell>
          <cell r="E368" t="str">
            <v>hh</v>
          </cell>
          <cell r="F368">
            <v>39.4</v>
          </cell>
        </row>
        <row r="369">
          <cell r="B369" t="str">
            <v>DR30200050</v>
          </cell>
          <cell r="C369" t="str">
            <v>F4</v>
          </cell>
          <cell r="D369" t="str">
            <v>Caixa de inspecao de esgoto, 0,70m de profundidade.</v>
          </cell>
          <cell r="E369" t="str">
            <v>un</v>
          </cell>
          <cell r="F369">
            <v>245.86</v>
          </cell>
        </row>
        <row r="370">
          <cell r="B370" t="str">
            <v>EQ45050150</v>
          </cell>
          <cell r="C370" t="str">
            <v>F5</v>
          </cell>
          <cell r="D370" t="str">
            <v>Compressor de ar. Aluguel produtivo.</v>
          </cell>
          <cell r="E370" t="str">
            <v>h</v>
          </cell>
          <cell r="F370">
            <v>26.28</v>
          </cell>
        </row>
        <row r="371">
          <cell r="B371" t="str">
            <v>ET60050100</v>
          </cell>
          <cell r="C371" t="str">
            <v>F6</v>
          </cell>
          <cell r="D371" t="str">
            <v>Concreto usinado 40Mpa.</v>
          </cell>
          <cell r="E371" t="str">
            <v>m3</v>
          </cell>
          <cell r="F371">
            <v>274.33999999999997</v>
          </cell>
        </row>
        <row r="372">
          <cell r="B372" t="str">
            <v>IP05100400</v>
          </cell>
          <cell r="C372" t="str">
            <v>F7</v>
          </cell>
          <cell r="D372" t="str">
            <v>Poste Multi-Uso de aco, reto, cilindrico de 5,60m.</v>
          </cell>
          <cell r="E372" t="str">
            <v>par</v>
          </cell>
          <cell r="F372">
            <v>1366</v>
          </cell>
        </row>
        <row r="373">
          <cell r="B373" t="str">
            <v>IP05100850</v>
          </cell>
          <cell r="C373" t="str">
            <v>F8</v>
          </cell>
          <cell r="D373" t="str">
            <v>Poste Multi-Uso de aco, reto, cilindrico de 9,5m.</v>
          </cell>
          <cell r="E373" t="str">
            <v>un</v>
          </cell>
          <cell r="F373">
            <v>2656.14</v>
          </cell>
        </row>
        <row r="374">
          <cell r="B374" t="str">
            <v>IP05250150</v>
          </cell>
          <cell r="C374" t="str">
            <v>F9</v>
          </cell>
          <cell r="D374" t="str">
            <v>Poste de aco, reto, de 4,50m ate 6m. Assentamento.</v>
          </cell>
          <cell r="E374" t="str">
            <v>un</v>
          </cell>
          <cell r="F374">
            <v>53.59</v>
          </cell>
        </row>
        <row r="375">
          <cell r="B375" t="str">
            <v>IP05250200</v>
          </cell>
          <cell r="C375" t="str">
            <v>F10</v>
          </cell>
          <cell r="D375" t="str">
            <v>Poste de aco, reto, de 7m ate 12m. Assentamento.</v>
          </cell>
          <cell r="E375" t="str">
            <v>un</v>
          </cell>
          <cell r="F375">
            <v>108.83</v>
          </cell>
        </row>
        <row r="376">
          <cell r="B376" t="str">
            <v>IP05500050</v>
          </cell>
          <cell r="C376" t="str">
            <v>F11</v>
          </cell>
          <cell r="D376" t="str">
            <v>Braco para luminaria de 0,39m.</v>
          </cell>
          <cell r="E376" t="str">
            <v>par</v>
          </cell>
          <cell r="F376">
            <v>63</v>
          </cell>
        </row>
        <row r="377">
          <cell r="B377" t="str">
            <v>IP05500250</v>
          </cell>
          <cell r="C377" t="str">
            <v>F12</v>
          </cell>
          <cell r="D377" t="str">
            <v>Braco para luminaria de 1,35m.</v>
          </cell>
          <cell r="E377" t="str">
            <v>par</v>
          </cell>
          <cell r="F377">
            <v>115</v>
          </cell>
        </row>
        <row r="378">
          <cell r="B378" t="str">
            <v>IP05550050</v>
          </cell>
          <cell r="C378" t="str">
            <v>F13</v>
          </cell>
          <cell r="D378" t="str">
            <v>Braco, padrao RIOLUZ.  Colocacao.</v>
          </cell>
          <cell r="E378" t="str">
            <v>un</v>
          </cell>
          <cell r="F378">
            <v>9.76</v>
          </cell>
        </row>
        <row r="379">
          <cell r="B379" t="str">
            <v>IP05600050</v>
          </cell>
          <cell r="C379" t="str">
            <v>F14</v>
          </cell>
          <cell r="D379" t="str">
            <v>Pintura de braco com 2 demaos de tinta Aluminac.</v>
          </cell>
          <cell r="E379" t="str">
            <v>un</v>
          </cell>
          <cell r="F379">
            <v>12.29</v>
          </cell>
        </row>
        <row r="380">
          <cell r="B380" t="str">
            <v>IP05600103</v>
          </cell>
          <cell r="C380" t="str">
            <v>F15</v>
          </cell>
          <cell r="D380" t="str">
            <v>Pintura de poste de aco, reto, de 4,5m ate 6m.</v>
          </cell>
          <cell r="E380" t="str">
            <v>un</v>
          </cell>
          <cell r="F380">
            <v>14.73</v>
          </cell>
        </row>
        <row r="381">
          <cell r="B381" t="str">
            <v>IP05600109</v>
          </cell>
          <cell r="C381" t="str">
            <v>F16</v>
          </cell>
          <cell r="D381" t="str">
            <v>Pintura de poste de aco reto, de 10m ate 15m.</v>
          </cell>
          <cell r="E381" t="str">
            <v>un</v>
          </cell>
          <cell r="F381">
            <v>54.04</v>
          </cell>
        </row>
        <row r="382">
          <cell r="B382" t="str">
            <v>IP45050250</v>
          </cell>
          <cell r="C382" t="str">
            <v>F17</v>
          </cell>
          <cell r="D382" t="str">
            <v>Rele fotoeletrico, tipo NA, tensao de 127V, 1200VA.</v>
          </cell>
          <cell r="E382" t="str">
            <v>un</v>
          </cell>
          <cell r="F382">
            <v>11.85</v>
          </cell>
        </row>
        <row r="383">
          <cell r="B383" t="str">
            <v>IP50050059</v>
          </cell>
          <cell r="C383" t="str">
            <v>F18</v>
          </cell>
          <cell r="D383" t="str">
            <v>Luminaria LRJ-25 para lampada de 70W ovoide.</v>
          </cell>
          <cell r="E383" t="str">
            <v>un</v>
          </cell>
          <cell r="F383">
            <v>305.18</v>
          </cell>
        </row>
        <row r="384">
          <cell r="B384" t="str">
            <v>IP50050250</v>
          </cell>
          <cell r="C384" t="str">
            <v>F19</v>
          </cell>
          <cell r="D384" t="str">
            <v>Luminaria LRJ-24 para lampada de 250W tubular.</v>
          </cell>
          <cell r="E384" t="str">
            <v>un</v>
          </cell>
          <cell r="F384">
            <v>361.15</v>
          </cell>
        </row>
        <row r="385">
          <cell r="B385" t="str">
            <v>IP50200106</v>
          </cell>
          <cell r="C385" t="str">
            <v>F20</v>
          </cell>
          <cell r="D385" t="str">
            <v>Nucleo simples para luminarias LRJ-09/16/25.</v>
          </cell>
          <cell r="E385" t="str">
            <v>un</v>
          </cell>
          <cell r="F385">
            <v>40</v>
          </cell>
        </row>
        <row r="386">
          <cell r="B386" t="str">
            <v>IP50200150</v>
          </cell>
          <cell r="C386" t="str">
            <v>F21</v>
          </cell>
          <cell r="D386" t="str">
            <v>Nucleo duplo para luminarias LRJ-01/17/23/24/30/31.</v>
          </cell>
          <cell r="E386" t="str">
            <v>un</v>
          </cell>
          <cell r="F386">
            <v>67</v>
          </cell>
        </row>
        <row r="387">
          <cell r="B387" t="str">
            <v>IP50250421</v>
          </cell>
          <cell r="C387" t="str">
            <v>F22</v>
          </cell>
          <cell r="D387" t="str">
            <v>Lampada de multivapor metalica (MVM) de 250W.</v>
          </cell>
          <cell r="E387" t="str">
            <v>un</v>
          </cell>
          <cell r="F387">
            <v>83.9</v>
          </cell>
        </row>
        <row r="388">
          <cell r="B388" t="str">
            <v>IP50400103</v>
          </cell>
          <cell r="C388" t="str">
            <v>F23</v>
          </cell>
          <cell r="D388" t="str">
            <v>Luminaria fechada com lampada de descarga.</v>
          </cell>
          <cell r="E388" t="str">
            <v>un</v>
          </cell>
          <cell r="F388">
            <v>9.76</v>
          </cell>
        </row>
        <row r="389">
          <cell r="B389" t="str">
            <v>IT25100121</v>
          </cell>
          <cell r="C389" t="str">
            <v>F24</v>
          </cell>
          <cell r="D389" t="str">
            <v>Kanalex diametro de 125mm (5" ).</v>
          </cell>
          <cell r="E389" t="str">
            <v>m</v>
          </cell>
          <cell r="F389">
            <v>10.89</v>
          </cell>
        </row>
        <row r="390">
          <cell r="B390" t="str">
            <v>RV1595005</v>
          </cell>
          <cell r="C390" t="str">
            <v>F25</v>
          </cell>
          <cell r="D390" t="str">
            <v>Piso de alerta em placas marmorizadas, cor vermelha.</v>
          </cell>
          <cell r="E390" t="str">
            <v>m2</v>
          </cell>
          <cell r="F390">
            <v>55.17</v>
          </cell>
        </row>
        <row r="391">
          <cell r="B391" t="str">
            <v>SC05100350</v>
          </cell>
          <cell r="C391" t="str">
            <v>F26</v>
          </cell>
          <cell r="D391" t="str">
            <v>Demolicao com equipamento concreto asfaltico 5cm.</v>
          </cell>
          <cell r="E391" t="str">
            <v>m2</v>
          </cell>
          <cell r="F391">
            <v>5.0999999999999996</v>
          </cell>
        </row>
        <row r="392">
          <cell r="B392" t="str">
            <v>SC05100400</v>
          </cell>
          <cell r="C392" t="str">
            <v>F27</v>
          </cell>
          <cell r="D392" t="str">
            <v>Demolicao com equipamento concreto asfaltico 10cm.</v>
          </cell>
          <cell r="E392" t="str">
            <v>m2</v>
          </cell>
          <cell r="F392">
            <v>7.64</v>
          </cell>
        </row>
        <row r="393">
          <cell r="B393" t="str">
            <v>SC05100450</v>
          </cell>
          <cell r="C393" t="str">
            <v>F28</v>
          </cell>
          <cell r="D393" t="str">
            <v>Demolicao equipamento concreto asfaltico 5cm l=1,20m.</v>
          </cell>
          <cell r="E393" t="str">
            <v>m2</v>
          </cell>
          <cell r="F393">
            <v>5.99</v>
          </cell>
        </row>
        <row r="394">
          <cell r="B394" t="str">
            <v>SC10100100</v>
          </cell>
          <cell r="C394" t="str">
            <v>F29</v>
          </cell>
          <cell r="D394" t="str">
            <v>Operador de trafego, nivel junior.</v>
          </cell>
          <cell r="E394" t="str">
            <v>h</v>
          </cell>
          <cell r="F394">
            <v>10.1</v>
          </cell>
        </row>
        <row r="395">
          <cell r="B395" t="str">
            <v>ST05051050</v>
          </cell>
          <cell r="C395" t="str">
            <v>F30</v>
          </cell>
          <cell r="D395" t="str">
            <v>Sinalizacao horizontal aplicada por aspersao.</v>
          </cell>
          <cell r="E395" t="str">
            <v>m2</v>
          </cell>
          <cell r="F395">
            <v>20.149999999999999</v>
          </cell>
        </row>
        <row r="396">
          <cell r="B396" t="str">
            <v>ST10150350</v>
          </cell>
          <cell r="C396" t="str">
            <v>F31</v>
          </cell>
          <cell r="D396" t="str">
            <v>Conjunto semaforico principal.</v>
          </cell>
          <cell r="E396" t="str">
            <v>un</v>
          </cell>
          <cell r="F396">
            <v>4662</v>
          </cell>
        </row>
        <row r="397">
          <cell r="B397" t="str">
            <v>ST10150400</v>
          </cell>
          <cell r="C397" t="str">
            <v>F32</v>
          </cell>
          <cell r="D397" t="str">
            <v>Conjunto semaforico repetidor.</v>
          </cell>
          <cell r="E397" t="str">
            <v>un</v>
          </cell>
          <cell r="F397">
            <v>2243.85</v>
          </cell>
        </row>
        <row r="398">
          <cell r="B398" t="str">
            <v>ST20100050</v>
          </cell>
          <cell r="C398" t="str">
            <v>F33</v>
          </cell>
          <cell r="D398" t="str">
            <v>Aluguel mensal de radio transmissor-receptor.</v>
          </cell>
          <cell r="E398" t="str">
            <v>mes</v>
          </cell>
          <cell r="F398">
            <v>70</v>
          </cell>
        </row>
        <row r="399">
          <cell r="B399" t="str">
            <v>ST15050100</v>
          </cell>
          <cell r="C399" t="str">
            <v>F34</v>
          </cell>
          <cell r="D399" t="str">
            <v>Portico, coluna tubular, em aco galvanizado.</v>
          </cell>
          <cell r="E399" t="str">
            <v>un</v>
          </cell>
          <cell r="F399">
            <v>35622.78</v>
          </cell>
        </row>
        <row r="400">
          <cell r="B400" t="str">
            <v>TC10050050</v>
          </cell>
          <cell r="C400" t="str">
            <v>F35</v>
          </cell>
          <cell r="D400" t="str">
            <v>Carga e descarga manual de material.</v>
          </cell>
          <cell r="E400" t="str">
            <v>t</v>
          </cell>
          <cell r="F400">
            <v>20.36</v>
          </cell>
        </row>
        <row r="401">
          <cell r="B401" t="str">
            <v>DR10050053</v>
          </cell>
          <cell r="C401" t="str">
            <v>F36</v>
          </cell>
          <cell r="D401" t="str">
            <v>Tubo de ferro fundido, ductil, classe K-9,ø 100mm.</v>
          </cell>
          <cell r="E401" t="str">
            <v>m</v>
          </cell>
          <cell r="F401">
            <v>139.33000000000001</v>
          </cell>
        </row>
        <row r="402">
          <cell r="B402" t="str">
            <v>ST05051800</v>
          </cell>
          <cell r="C402" t="str">
            <v>F37</v>
          </cell>
          <cell r="D402" t="str">
            <v>Tachao bidirecional, conforme especificacao CET-RIO.  Fornecimento.</v>
          </cell>
          <cell r="E402" t="str">
            <v>un</v>
          </cell>
          <cell r="F402">
            <v>21.9</v>
          </cell>
        </row>
        <row r="403">
          <cell r="B403" t="str">
            <v>IP50050253</v>
          </cell>
          <cell r="C403" t="str">
            <v>F38</v>
          </cell>
          <cell r="D403" t="str">
            <v>Luminaria LRJ-33 para lampada vapor de sodio ou multivapor metalico de 250W, IP-66, vidro curvo, corpo em aluminio injetado, para encaixe em tubo com diametro de 60,3mm, com equipamento auxiliar integrado (EM-RIOLUZ no 30), refletor em chapa de aluminio 9</v>
          </cell>
          <cell r="E403" t="str">
            <v>un</v>
          </cell>
          <cell r="F403">
            <v>515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RAESTRUTURA URBANA"/>
      <sheetName val="INFRA. URBANA (DESONERADO)"/>
      <sheetName val="Mat. e Equip."/>
      <sheetName val="Mat. e Equip. (DESONERADO)"/>
      <sheetName val="Municípios ISS"/>
    </sheetNames>
    <sheetDataSet>
      <sheetData sheetId="0"/>
      <sheetData sheetId="1"/>
      <sheetData sheetId="2"/>
      <sheetData sheetId="3"/>
      <sheetData sheetId="4">
        <row r="2">
          <cell r="A2" t="str">
            <v>Água Clara</v>
          </cell>
        </row>
        <row r="3">
          <cell r="A3" t="str">
            <v>Alcinópolis</v>
          </cell>
        </row>
        <row r="4">
          <cell r="A4" t="str">
            <v>Amambai</v>
          </cell>
        </row>
        <row r="5">
          <cell r="A5" t="str">
            <v>Anastácio</v>
          </cell>
        </row>
        <row r="6">
          <cell r="A6" t="str">
            <v>Anaurilândia</v>
          </cell>
        </row>
        <row r="7">
          <cell r="A7" t="str">
            <v>Angélica</v>
          </cell>
        </row>
        <row r="8">
          <cell r="A8" t="str">
            <v>Antonio João</v>
          </cell>
        </row>
        <row r="9">
          <cell r="A9" t="str">
            <v>Aparecida do Taboado</v>
          </cell>
        </row>
        <row r="10">
          <cell r="A10" t="str">
            <v>Aquidauana</v>
          </cell>
        </row>
        <row r="11">
          <cell r="A11" t="str">
            <v>Aral Moreira</v>
          </cell>
        </row>
        <row r="12">
          <cell r="A12" t="str">
            <v>Bandeirantes</v>
          </cell>
        </row>
        <row r="13">
          <cell r="A13" t="str">
            <v>Bataguassu</v>
          </cell>
        </row>
        <row r="14">
          <cell r="A14" t="str">
            <v>Batayporã</v>
          </cell>
        </row>
        <row r="15">
          <cell r="A15" t="str">
            <v>Bela Vista</v>
          </cell>
        </row>
        <row r="16">
          <cell r="A16" t="str">
            <v>Bodoquena</v>
          </cell>
        </row>
        <row r="17">
          <cell r="A17" t="str">
            <v>Bonito</v>
          </cell>
        </row>
        <row r="18">
          <cell r="A18" t="str">
            <v>Brasilândia</v>
          </cell>
        </row>
        <row r="19">
          <cell r="A19" t="str">
            <v>Caarapó</v>
          </cell>
        </row>
        <row r="20">
          <cell r="A20" t="str">
            <v>Camapuã</v>
          </cell>
        </row>
        <row r="21">
          <cell r="A21" t="str">
            <v>Campo Grande</v>
          </cell>
        </row>
        <row r="22">
          <cell r="A22" t="str">
            <v>Caracol</v>
          </cell>
        </row>
        <row r="23">
          <cell r="A23" t="str">
            <v>Cassilândia</v>
          </cell>
        </row>
        <row r="24">
          <cell r="A24" t="str">
            <v>Chapadão do Sul</v>
          </cell>
        </row>
        <row r="25">
          <cell r="A25" t="str">
            <v>Corguinho</v>
          </cell>
        </row>
        <row r="26">
          <cell r="A26" t="str">
            <v>Coronel Sapucaia</v>
          </cell>
        </row>
        <row r="27">
          <cell r="A27" t="str">
            <v>Corumbá</v>
          </cell>
        </row>
        <row r="28">
          <cell r="A28" t="str">
            <v>Costa Rica</v>
          </cell>
        </row>
        <row r="29">
          <cell r="A29" t="str">
            <v>Coxim</v>
          </cell>
        </row>
        <row r="30">
          <cell r="A30" t="str">
            <v>Deodápolis</v>
          </cell>
        </row>
        <row r="31">
          <cell r="A31" t="str">
            <v>Dois Irmãos do Buriti</v>
          </cell>
        </row>
        <row r="32">
          <cell r="A32" t="str">
            <v>Douradina</v>
          </cell>
        </row>
        <row r="33">
          <cell r="A33" t="str">
            <v>Dourados</v>
          </cell>
        </row>
        <row r="34">
          <cell r="A34" t="str">
            <v>Eldorado</v>
          </cell>
        </row>
        <row r="35">
          <cell r="A35" t="str">
            <v>Fátima do Sul</v>
          </cell>
        </row>
        <row r="36">
          <cell r="A36" t="str">
            <v>Figueirão</v>
          </cell>
        </row>
        <row r="37">
          <cell r="A37" t="str">
            <v>Glória de Dourados</v>
          </cell>
        </row>
        <row r="38">
          <cell r="A38" t="str">
            <v>Guia Lopes da Laguna</v>
          </cell>
        </row>
        <row r="39">
          <cell r="A39" t="str">
            <v>Iguatemi</v>
          </cell>
        </row>
        <row r="40">
          <cell r="A40" t="str">
            <v>Inocência</v>
          </cell>
        </row>
        <row r="41">
          <cell r="A41" t="str">
            <v>Itaporã</v>
          </cell>
        </row>
        <row r="42">
          <cell r="A42" t="str">
            <v>Itaquiraí</v>
          </cell>
        </row>
        <row r="43">
          <cell r="A43" t="str">
            <v>Ivinhema</v>
          </cell>
        </row>
        <row r="44">
          <cell r="A44" t="str">
            <v>Japorã</v>
          </cell>
        </row>
        <row r="45">
          <cell r="A45" t="str">
            <v>Jaraguari</v>
          </cell>
        </row>
        <row r="46">
          <cell r="A46" t="str">
            <v>Jardim</v>
          </cell>
        </row>
        <row r="47">
          <cell r="A47" t="str">
            <v>Jateí</v>
          </cell>
        </row>
        <row r="48">
          <cell r="A48" t="str">
            <v>Juti</v>
          </cell>
        </row>
        <row r="49">
          <cell r="A49" t="str">
            <v>Ladário</v>
          </cell>
        </row>
        <row r="50">
          <cell r="A50" t="str">
            <v>Laguna Carapã</v>
          </cell>
        </row>
        <row r="51">
          <cell r="A51" t="str">
            <v>Maracaju</v>
          </cell>
        </row>
        <row r="52">
          <cell r="A52" t="str">
            <v>Miranda</v>
          </cell>
        </row>
        <row r="53">
          <cell r="A53" t="str">
            <v>Mundo Novo</v>
          </cell>
        </row>
        <row r="54">
          <cell r="A54" t="str">
            <v>Naviraí</v>
          </cell>
        </row>
        <row r="55">
          <cell r="A55" t="str">
            <v>Nioaque</v>
          </cell>
        </row>
        <row r="56">
          <cell r="A56" t="str">
            <v>Nova Alvorada do Sul</v>
          </cell>
        </row>
        <row r="57">
          <cell r="A57" t="str">
            <v>Nova Andradina</v>
          </cell>
        </row>
        <row r="58">
          <cell r="A58" t="str">
            <v>Novo Horizonte do Sul</v>
          </cell>
        </row>
        <row r="59">
          <cell r="A59" t="str">
            <v>Paraíso das Águas</v>
          </cell>
        </row>
        <row r="60">
          <cell r="A60" t="str">
            <v>Paranaíba</v>
          </cell>
        </row>
        <row r="61">
          <cell r="A61" t="str">
            <v>Paranhos</v>
          </cell>
        </row>
        <row r="62">
          <cell r="A62" t="str">
            <v>Pedro Gomes</v>
          </cell>
        </row>
        <row r="63">
          <cell r="A63" t="str">
            <v>Ponta Porã</v>
          </cell>
        </row>
        <row r="64">
          <cell r="A64" t="str">
            <v>Porto Murtinho</v>
          </cell>
        </row>
        <row r="65">
          <cell r="A65" t="str">
            <v>Ribas do Rio Pardo</v>
          </cell>
        </row>
        <row r="66">
          <cell r="A66" t="str">
            <v>Rio Brilhante</v>
          </cell>
        </row>
        <row r="67">
          <cell r="A67" t="str">
            <v>Rio Negro</v>
          </cell>
        </row>
        <row r="68">
          <cell r="A68" t="str">
            <v>Rio Verde de Mato Grosso</v>
          </cell>
        </row>
        <row r="69">
          <cell r="A69" t="str">
            <v>Rochedo</v>
          </cell>
        </row>
        <row r="70">
          <cell r="A70" t="str">
            <v>Santa Rita do Pardo</v>
          </cell>
        </row>
        <row r="71">
          <cell r="A71" t="str">
            <v>São Gabriel do Oeste</v>
          </cell>
        </row>
        <row r="72">
          <cell r="A72" t="str">
            <v>Selvíria</v>
          </cell>
        </row>
        <row r="73">
          <cell r="A73" t="str">
            <v>Sete Quedas</v>
          </cell>
        </row>
        <row r="74">
          <cell r="A74" t="str">
            <v>Sidrolândia</v>
          </cell>
        </row>
        <row r="75">
          <cell r="A75" t="str">
            <v>Sonora</v>
          </cell>
        </row>
        <row r="76">
          <cell r="A76" t="str">
            <v>Tacuru</v>
          </cell>
        </row>
        <row r="77">
          <cell r="A77" t="str">
            <v>Taquarussu</v>
          </cell>
        </row>
        <row r="78">
          <cell r="A78" t="str">
            <v>Terenos</v>
          </cell>
        </row>
        <row r="79">
          <cell r="A79" t="str">
            <v>Três Lagoas</v>
          </cell>
        </row>
        <row r="80">
          <cell r="A80" t="str">
            <v>Vicentina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amentos"/>
      <sheetName val="Teor"/>
      <sheetName val="Anexos PGQ"/>
      <sheetName val="2.3"/>
      <sheetName val="Orçamento Global"/>
      <sheetName val="PRO-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is"/>
      <sheetName val="equipamento pai"/>
      <sheetName val="Equipamento filho 1"/>
      <sheetName val="Equipamento filho 2"/>
      <sheetName val="Análise Comparativa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"/>
      <sheetName val="Ins Bas"/>
      <sheetName val="Ins Hidro"/>
      <sheetName val="Ins"/>
      <sheetName val="Ins Acab"/>
      <sheetName val="Ins Elet"/>
      <sheetName val="Resumo"/>
      <sheetName val="Módulo1"/>
      <sheetName val="Módulo2"/>
      <sheetName val="Geral"/>
      <sheetName val="GERAL I"/>
      <sheetName val="Estacas Escavadas "/>
      <sheetName val="Calcinacao"/>
      <sheetName val="Estacas Pre-Moldadas"/>
    </sheetNames>
    <sheetDataSet>
      <sheetData sheetId="0" refreshError="1">
        <row r="362">
          <cell r="E362" t="str">
            <v>UNID</v>
          </cell>
        </row>
        <row r="363">
          <cell r="E363">
            <v>1.61</v>
          </cell>
        </row>
        <row r="364">
          <cell r="E364">
            <v>0.11</v>
          </cell>
        </row>
        <row r="365">
          <cell r="E365">
            <v>15</v>
          </cell>
        </row>
        <row r="366">
          <cell r="E366">
            <v>12</v>
          </cell>
        </row>
        <row r="367">
          <cell r="E367">
            <v>12</v>
          </cell>
        </row>
        <row r="368">
          <cell r="E368">
            <v>2.21</v>
          </cell>
        </row>
        <row r="369">
          <cell r="E369">
            <v>1.34</v>
          </cell>
        </row>
        <row r="370">
          <cell r="E370" t="str">
            <v>TOTAL</v>
          </cell>
        </row>
        <row r="371">
          <cell r="E371" t="str">
            <v>B.D.I</v>
          </cell>
        </row>
        <row r="374">
          <cell r="E374" t="str">
            <v>UNID</v>
          </cell>
        </row>
        <row r="375">
          <cell r="E375">
            <v>0.22</v>
          </cell>
        </row>
        <row r="376">
          <cell r="E376">
            <v>15</v>
          </cell>
        </row>
        <row r="377">
          <cell r="E377">
            <v>12</v>
          </cell>
        </row>
        <row r="378">
          <cell r="E378">
            <v>2.21</v>
          </cell>
        </row>
        <row r="379">
          <cell r="E379">
            <v>1.34</v>
          </cell>
        </row>
        <row r="380">
          <cell r="E380" t="str">
            <v>TOTAL</v>
          </cell>
        </row>
        <row r="381">
          <cell r="E381" t="str">
            <v>B.D.I</v>
          </cell>
        </row>
        <row r="384">
          <cell r="E384" t="str">
            <v>UNID</v>
          </cell>
        </row>
        <row r="385">
          <cell r="E385">
            <v>1</v>
          </cell>
        </row>
        <row r="386">
          <cell r="E386">
            <v>5</v>
          </cell>
        </row>
        <row r="387">
          <cell r="E387">
            <v>20</v>
          </cell>
        </row>
        <row r="388">
          <cell r="E388">
            <v>2.5</v>
          </cell>
        </row>
        <row r="389">
          <cell r="E389">
            <v>2.21</v>
          </cell>
        </row>
        <row r="390">
          <cell r="E390">
            <v>1.34</v>
          </cell>
        </row>
        <row r="391">
          <cell r="E391" t="str">
            <v>TOTAL</v>
          </cell>
        </row>
        <row r="392">
          <cell r="E392" t="str">
            <v>B.D.I</v>
          </cell>
        </row>
        <row r="395">
          <cell r="E395" t="str">
            <v>UNID</v>
          </cell>
        </row>
        <row r="396">
          <cell r="E396">
            <v>0.24</v>
          </cell>
        </row>
        <row r="397">
          <cell r="E397">
            <v>2.21</v>
          </cell>
        </row>
        <row r="398">
          <cell r="E398">
            <v>1.34</v>
          </cell>
        </row>
        <row r="399">
          <cell r="E399" t="str">
            <v>TOTAL</v>
          </cell>
        </row>
        <row r="400">
          <cell r="E400" t="str">
            <v>B.D.I</v>
          </cell>
        </row>
        <row r="403">
          <cell r="E403" t="str">
            <v>UNID</v>
          </cell>
        </row>
        <row r="404">
          <cell r="E404">
            <v>1</v>
          </cell>
        </row>
        <row r="405">
          <cell r="E405">
            <v>15</v>
          </cell>
        </row>
        <row r="406">
          <cell r="E406">
            <v>12</v>
          </cell>
        </row>
        <row r="407">
          <cell r="E407">
            <v>2.21</v>
          </cell>
        </row>
        <row r="408">
          <cell r="E408">
            <v>1.34</v>
          </cell>
        </row>
        <row r="409">
          <cell r="E409" t="str">
            <v>TOTAL</v>
          </cell>
        </row>
        <row r="410">
          <cell r="E410" t="str">
            <v>B.D.I</v>
          </cell>
        </row>
        <row r="413">
          <cell r="E413" t="str">
            <v>UNID</v>
          </cell>
        </row>
        <row r="414">
          <cell r="E414">
            <v>15</v>
          </cell>
        </row>
        <row r="415">
          <cell r="E415">
            <v>12</v>
          </cell>
        </row>
        <row r="416">
          <cell r="E416">
            <v>2.21</v>
          </cell>
        </row>
        <row r="417">
          <cell r="E417">
            <v>1.34</v>
          </cell>
        </row>
        <row r="418">
          <cell r="E418" t="str">
            <v>TOTAL</v>
          </cell>
        </row>
        <row r="419">
          <cell r="E419" t="str">
            <v>B.D.I</v>
          </cell>
        </row>
        <row r="422">
          <cell r="E422" t="str">
            <v>UNID</v>
          </cell>
        </row>
        <row r="423">
          <cell r="E423">
            <v>1</v>
          </cell>
        </row>
        <row r="424">
          <cell r="E424">
            <v>5</v>
          </cell>
        </row>
        <row r="425">
          <cell r="E425">
            <v>20</v>
          </cell>
        </row>
        <row r="426">
          <cell r="E426">
            <v>1.6</v>
          </cell>
        </row>
        <row r="427">
          <cell r="E427">
            <v>2.21</v>
          </cell>
        </row>
        <row r="428">
          <cell r="E428">
            <v>1.34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93951-51C8-4998-BFB1-3EDEA7942816}">
  <sheetPr filterMode="1">
    <tabColor rgb="FFFFC000"/>
    <pageSetUpPr fitToPage="1"/>
  </sheetPr>
  <dimension ref="A1:T126"/>
  <sheetViews>
    <sheetView showZeros="0" tabSelected="1" topLeftCell="A85" zoomScale="80" zoomScaleNormal="80" workbookViewId="0">
      <selection activeCell="E112" sqref="E112"/>
    </sheetView>
  </sheetViews>
  <sheetFormatPr defaultColWidth="9" defaultRowHeight="25.5" x14ac:dyDescent="0.15"/>
  <cols>
    <col min="1" max="1" width="7.625" style="111" customWidth="1"/>
    <col min="2" max="3" width="15.625" style="111" customWidth="1"/>
    <col min="4" max="4" width="9" style="111" hidden="1" customWidth="1"/>
    <col min="5" max="5" width="80.625" style="111" customWidth="1"/>
    <col min="6" max="6" width="12.875" style="113" hidden="1" customWidth="1"/>
    <col min="7" max="7" width="5.375" style="111" customWidth="1"/>
    <col min="8" max="8" width="7.625" style="111" customWidth="1"/>
    <col min="9" max="9" width="14.875" style="114" hidden="1" customWidth="1"/>
    <col min="10" max="10" width="12.625" style="111" customWidth="1"/>
    <col min="11" max="12" width="14.625" style="111" customWidth="1"/>
    <col min="13" max="13" width="9.25" style="111" customWidth="1"/>
    <col min="14" max="14" width="12.5" style="144" hidden="1" customWidth="1"/>
    <col min="15" max="15" width="20" style="111" hidden="1" customWidth="1"/>
    <col min="16" max="16" width="12.75" style="111" hidden="1" customWidth="1"/>
    <col min="17" max="17" width="13.875" style="111" hidden="1" customWidth="1"/>
    <col min="18" max="18" width="14.5" style="111" hidden="1" customWidth="1"/>
    <col min="19" max="19" width="12.625" style="111" hidden="1" customWidth="1"/>
    <col min="20" max="20" width="13.25" style="111" hidden="1" customWidth="1"/>
    <col min="21" max="24" width="9" style="111" customWidth="1"/>
    <col min="25" max="25" width="9" style="111"/>
    <col min="26" max="26" width="13.375" style="111" customWidth="1"/>
    <col min="27" max="16384" width="9" style="111"/>
  </cols>
  <sheetData>
    <row r="1" spans="1:18" s="3" customFormat="1" ht="24.95" customHeight="1" x14ac:dyDescent="0.15">
      <c r="A1" s="1"/>
      <c r="B1" s="2" t="s">
        <v>0</v>
      </c>
      <c r="C1" s="1"/>
      <c r="E1" s="1"/>
      <c r="F1" s="4"/>
      <c r="G1" s="1"/>
      <c r="H1" s="5"/>
      <c r="M1" s="6"/>
      <c r="N1" s="7"/>
      <c r="O1" s="225" t="s">
        <v>1</v>
      </c>
      <c r="P1" s="226"/>
      <c r="Q1" s="8" t="s">
        <v>2</v>
      </c>
      <c r="R1" s="9" t="s">
        <v>3</v>
      </c>
    </row>
    <row r="2" spans="1:18" s="3" customFormat="1" ht="24.95" customHeight="1" x14ac:dyDescent="0.15">
      <c r="A2" s="10"/>
      <c r="B2" s="10" t="s">
        <v>4</v>
      </c>
      <c r="C2" s="10"/>
      <c r="E2" s="10"/>
      <c r="F2" s="4"/>
      <c r="G2" s="10"/>
      <c r="H2" s="11"/>
      <c r="I2" s="12"/>
      <c r="J2" s="12"/>
      <c r="M2" s="6"/>
      <c r="N2" s="7"/>
      <c r="O2" s="13" t="s">
        <v>5</v>
      </c>
      <c r="P2" s="14">
        <v>98</v>
      </c>
      <c r="Q2" s="8" t="s">
        <v>6</v>
      </c>
      <c r="R2" s="15" t="s">
        <v>7</v>
      </c>
    </row>
    <row r="3" spans="1:18" s="3" customFormat="1" ht="24.95" customHeight="1" x14ac:dyDescent="0.15">
      <c r="A3" s="16"/>
      <c r="B3" s="10"/>
      <c r="C3" s="16"/>
      <c r="E3" s="16"/>
      <c r="F3" s="17"/>
      <c r="G3" s="11"/>
      <c r="H3" s="11"/>
      <c r="I3" s="12"/>
      <c r="J3" s="12"/>
      <c r="M3" s="6"/>
      <c r="N3" s="7"/>
      <c r="O3" s="13" t="s">
        <v>8</v>
      </c>
      <c r="P3" s="14">
        <v>5</v>
      </c>
      <c r="Q3" s="8" t="s">
        <v>9</v>
      </c>
      <c r="R3" s="18" t="s">
        <v>10</v>
      </c>
    </row>
    <row r="4" spans="1:18" s="3" customFormat="1" ht="24.95" customHeight="1" x14ac:dyDescent="0.15">
      <c r="F4" s="19"/>
      <c r="G4" s="8"/>
      <c r="H4" s="20"/>
      <c r="I4" s="227" t="s">
        <v>11</v>
      </c>
      <c r="J4" s="21"/>
      <c r="K4" s="6"/>
      <c r="L4" s="22"/>
      <c r="M4" s="6"/>
      <c r="N4" s="7"/>
      <c r="O4" s="13" t="s">
        <v>12</v>
      </c>
      <c r="P4" s="14">
        <v>5</v>
      </c>
      <c r="Q4" s="8" t="s">
        <v>13</v>
      </c>
      <c r="R4" s="18" t="s">
        <v>10</v>
      </c>
    </row>
    <row r="5" spans="1:18" s="3" customFormat="1" ht="24.95" customHeight="1" x14ac:dyDescent="0.15">
      <c r="A5" s="23"/>
      <c r="B5" s="24" t="s">
        <v>14</v>
      </c>
      <c r="C5" s="25" t="s">
        <v>15</v>
      </c>
      <c r="D5" s="26"/>
      <c r="E5" s="26"/>
      <c r="F5" s="26"/>
      <c r="G5" s="26"/>
      <c r="H5" s="26"/>
      <c r="I5" s="228"/>
      <c r="J5" s="6" t="s">
        <v>16</v>
      </c>
      <c r="K5" s="27" t="str">
        <f>[10]Boletim!$B$4</f>
        <v>AGOSTO/2020</v>
      </c>
      <c r="M5" s="6"/>
      <c r="N5" s="7"/>
      <c r="O5" s="13" t="s">
        <v>17</v>
      </c>
      <c r="P5" s="14">
        <v>5</v>
      </c>
      <c r="Q5" s="8" t="s">
        <v>18</v>
      </c>
      <c r="R5" s="18" t="s">
        <v>10</v>
      </c>
    </row>
    <row r="6" spans="1:18" s="3" customFormat="1" ht="24.95" customHeight="1" x14ac:dyDescent="0.15">
      <c r="A6" s="23"/>
      <c r="B6" s="24" t="s">
        <v>19</v>
      </c>
      <c r="C6" s="25" t="s">
        <v>20</v>
      </c>
      <c r="E6" s="23"/>
      <c r="F6" s="17"/>
      <c r="G6" s="23"/>
      <c r="H6" s="23"/>
      <c r="I6" s="228"/>
      <c r="J6" s="6" t="s">
        <v>21</v>
      </c>
      <c r="K6" s="27" t="str">
        <f>[10]Boletim!$D$2</f>
        <v>DESONERADA</v>
      </c>
      <c r="M6" s="6"/>
      <c r="N6" s="7"/>
      <c r="O6" s="13" t="s">
        <v>22</v>
      </c>
      <c r="P6" s="14">
        <v>5</v>
      </c>
      <c r="Q6" s="8" t="s">
        <v>23</v>
      </c>
      <c r="R6" s="18" t="s">
        <v>10</v>
      </c>
    </row>
    <row r="7" spans="1:18" s="3" customFormat="1" ht="24.95" customHeight="1" x14ac:dyDescent="0.15">
      <c r="A7" s="23"/>
      <c r="B7" s="24" t="s">
        <v>24</v>
      </c>
      <c r="C7" s="25" t="s">
        <v>25</v>
      </c>
      <c r="E7" s="23"/>
      <c r="F7" s="17"/>
      <c r="G7" s="25"/>
      <c r="H7" s="25"/>
      <c r="I7" s="20"/>
      <c r="J7" s="6" t="s">
        <v>26</v>
      </c>
      <c r="K7" s="28">
        <f>[10]Boletim!$G$3</f>
        <v>0.84109999999999996</v>
      </c>
      <c r="M7" s="29"/>
      <c r="N7" s="7"/>
      <c r="O7" s="13" t="s">
        <v>27</v>
      </c>
      <c r="P7" s="14"/>
      <c r="Q7" s="8" t="s">
        <v>28</v>
      </c>
      <c r="R7" s="18" t="s">
        <v>10</v>
      </c>
    </row>
    <row r="8" spans="1:18" s="3" customFormat="1" ht="24.95" customHeight="1" x14ac:dyDescent="0.15">
      <c r="A8" s="25"/>
      <c r="B8" s="24" t="s">
        <v>29</v>
      </c>
      <c r="C8" s="25" t="s">
        <v>30</v>
      </c>
      <c r="E8" s="25"/>
      <c r="F8" s="30"/>
      <c r="G8" s="25"/>
      <c r="H8" s="25"/>
      <c r="I8" s="21"/>
      <c r="J8" s="6" t="s">
        <v>31</v>
      </c>
      <c r="K8" s="28">
        <f>[10]Boletim!$G$4</f>
        <v>0.47310000000000002</v>
      </c>
      <c r="N8" s="7"/>
      <c r="O8" s="13" t="s">
        <v>32</v>
      </c>
      <c r="P8" s="14"/>
      <c r="Q8" s="8" t="s">
        <v>33</v>
      </c>
      <c r="R8" s="18"/>
    </row>
    <row r="9" spans="1:18" s="3" customFormat="1" ht="24.95" customHeight="1" x14ac:dyDescent="0.15">
      <c r="A9" s="31"/>
      <c r="C9" s="31"/>
      <c r="E9" s="31"/>
      <c r="F9" s="4"/>
      <c r="G9" s="31"/>
      <c r="H9" s="31"/>
      <c r="I9" s="21"/>
      <c r="J9" s="6" t="s">
        <v>34</v>
      </c>
      <c r="K9" s="28">
        <v>0.26350000000000001</v>
      </c>
      <c r="N9" s="7"/>
      <c r="O9" s="13" t="s">
        <v>35</v>
      </c>
      <c r="P9" s="14"/>
      <c r="Q9" s="8" t="s">
        <v>36</v>
      </c>
      <c r="R9" s="18"/>
    </row>
    <row r="10" spans="1:18" s="3" customFormat="1" ht="24.95" customHeight="1" x14ac:dyDescent="0.15">
      <c r="A10" s="32"/>
      <c r="B10" s="32"/>
      <c r="C10" s="2"/>
      <c r="E10" s="33" t="str">
        <f>CONCATENATE("PLANILHA ORÇAMENTÁRIA ",K6)</f>
        <v>PLANILHA ORÇAMENTÁRIA DESONERADA</v>
      </c>
      <c r="F10" s="4"/>
      <c r="G10" s="32"/>
      <c r="H10" s="32"/>
      <c r="I10" s="34"/>
      <c r="J10" s="6" t="s">
        <v>37</v>
      </c>
      <c r="K10" s="28">
        <v>0.2092</v>
      </c>
      <c r="N10" s="7"/>
      <c r="O10" s="13" t="s">
        <v>38</v>
      </c>
      <c r="P10" s="14">
        <v>5</v>
      </c>
      <c r="Q10" s="8" t="s">
        <v>39</v>
      </c>
      <c r="R10" s="18" t="s">
        <v>10</v>
      </c>
    </row>
    <row r="11" spans="1:18" s="3" customFormat="1" ht="24.95" customHeight="1" thickBot="1" x14ac:dyDescent="0.2">
      <c r="A11" s="35"/>
      <c r="B11" s="35"/>
      <c r="C11" s="35"/>
      <c r="E11" s="35"/>
      <c r="F11" s="36"/>
      <c r="G11" s="35"/>
      <c r="H11" s="35"/>
      <c r="I11" s="35"/>
      <c r="J11" s="35"/>
      <c r="K11" s="35"/>
      <c r="L11" s="35"/>
      <c r="M11" s="35"/>
      <c r="N11" s="7"/>
      <c r="O11" s="37" t="s">
        <v>40</v>
      </c>
      <c r="P11" s="14">
        <v>113</v>
      </c>
      <c r="Q11" s="8" t="s">
        <v>41</v>
      </c>
      <c r="R11" s="18" t="s">
        <v>7</v>
      </c>
    </row>
    <row r="12" spans="1:18" s="3" customFormat="1" ht="50.1" customHeight="1" thickTop="1" thickBot="1" x14ac:dyDescent="0.2">
      <c r="A12" s="38" t="s">
        <v>42</v>
      </c>
      <c r="B12" s="39" t="s">
        <v>43</v>
      </c>
      <c r="C12" s="39" t="s">
        <v>44</v>
      </c>
      <c r="D12" s="40" t="s">
        <v>45</v>
      </c>
      <c r="E12" s="41" t="s">
        <v>46</v>
      </c>
      <c r="F12" s="42" t="s">
        <v>47</v>
      </c>
      <c r="G12" s="41" t="s">
        <v>48</v>
      </c>
      <c r="H12" s="41" t="s">
        <v>49</v>
      </c>
      <c r="I12" s="42" t="s">
        <v>50</v>
      </c>
      <c r="J12" s="39" t="s">
        <v>51</v>
      </c>
      <c r="K12" s="43" t="s">
        <v>52</v>
      </c>
      <c r="L12" s="43" t="s">
        <v>53</v>
      </c>
      <c r="M12" s="44" t="s">
        <v>54</v>
      </c>
      <c r="N12" s="45"/>
      <c r="O12" s="37" t="s">
        <v>55</v>
      </c>
      <c r="P12" s="14"/>
      <c r="Q12" s="8" t="s">
        <v>56</v>
      </c>
      <c r="R12" s="18"/>
    </row>
    <row r="13" spans="1:18" s="3" customFormat="1" ht="30" customHeight="1" thickTop="1" x14ac:dyDescent="0.15">
      <c r="A13" s="46">
        <v>1</v>
      </c>
      <c r="B13" s="47"/>
      <c r="C13" s="47"/>
      <c r="D13" s="47"/>
      <c r="E13" s="48" t="s">
        <v>57</v>
      </c>
      <c r="F13" s="49" t="s">
        <v>58</v>
      </c>
      <c r="G13" s="50"/>
      <c r="H13" s="51"/>
      <c r="I13" s="52"/>
      <c r="J13" s="53"/>
      <c r="K13" s="54" t="str">
        <f>CONCATENATE("SUB-TOTAL ",A13)</f>
        <v>SUB-TOTAL 1</v>
      </c>
      <c r="L13" s="55">
        <f>SUM(L14:L20)</f>
        <v>17498.41</v>
      </c>
      <c r="M13" s="56">
        <f t="shared" ref="M13:M20" si="0">L13/L$107</f>
        <v>2.341716839163166E-2</v>
      </c>
      <c r="N13" s="57">
        <f t="shared" ref="N13:N20" si="1">L13/L$13</f>
        <v>1</v>
      </c>
      <c r="O13" s="13" t="s">
        <v>59</v>
      </c>
      <c r="P13" s="14"/>
      <c r="Q13" s="8" t="s">
        <v>60</v>
      </c>
      <c r="R13" s="18"/>
    </row>
    <row r="14" spans="1:18" s="3" customFormat="1" x14ac:dyDescent="0.15">
      <c r="A14" s="58">
        <f t="shared" ref="A14:A20" si="2">IF(J14&gt;0,A13+0.01,A13)</f>
        <v>1.01</v>
      </c>
      <c r="B14" s="59" t="s">
        <v>61</v>
      </c>
      <c r="C14" s="59" t="str">
        <f>VLOOKUP($B14,[10]Boletim!$A:$H,2,"falso")</f>
        <v>composição</v>
      </c>
      <c r="D14" s="60" t="str">
        <f>VLOOKUP($B14,[10]Boletim!$A:$H,8,"falso")</f>
        <v>-</v>
      </c>
      <c r="E14" s="61" t="str">
        <f>VLOOKUP($B14,[10]Boletim!$A:$H,4,"falso")</f>
        <v>Placa de identificação de obra pública, inclusive pintura e adesivos, estrutura e suporte de madeira. Fornecimento e colocação</v>
      </c>
      <c r="F14" s="62">
        <f>VLOOKUP($B14,[10]Boletim!$A:$H,5,"falso")</f>
        <v>0</v>
      </c>
      <c r="G14" s="63"/>
      <c r="H14" s="59" t="str">
        <f>VLOOKUP($B14,[10]Boletim!$A:$H,6,"falso")</f>
        <v>M2</v>
      </c>
      <c r="I14" s="64">
        <f>VLOOKUP($B14,[10]Boletim!$A:$H,7,"falso")</f>
        <v>366.03</v>
      </c>
      <c r="J14" s="65">
        <f>[11]S_Preliminares!K3</f>
        <v>16</v>
      </c>
      <c r="K14" s="66">
        <f t="shared" ref="K14:K20" si="3">TRUNC(I14*(1+$K$9),2)</f>
        <v>462.47</v>
      </c>
      <c r="L14" s="65">
        <f>TRUNC(J14*K14,2)</f>
        <v>7399.52</v>
      </c>
      <c r="M14" s="67">
        <f t="shared" si="0"/>
        <v>9.9023743218524599E-3</v>
      </c>
      <c r="N14" s="57">
        <f t="shared" si="1"/>
        <v>0.42286813487625452</v>
      </c>
      <c r="O14" s="13" t="s">
        <v>62</v>
      </c>
      <c r="P14" s="14">
        <v>113</v>
      </c>
      <c r="Q14" s="8" t="s">
        <v>63</v>
      </c>
      <c r="R14" s="18" t="s">
        <v>7</v>
      </c>
    </row>
    <row r="15" spans="1:18" s="3" customFormat="1" x14ac:dyDescent="0.15">
      <c r="A15" s="58">
        <f t="shared" si="2"/>
        <v>1.02</v>
      </c>
      <c r="B15" s="59">
        <v>10775</v>
      </c>
      <c r="C15" s="59" t="str">
        <f>VLOOKUP($B15,[10]Boletim!$A:$H,2,"falso")</f>
        <v>SINAPI</v>
      </c>
      <c r="D15" s="60" t="str">
        <f>VLOOKUP($B15,[10]Boletim!$A:$H,8,"falso")</f>
        <v>-</v>
      </c>
      <c r="E15" s="61" t="str">
        <f>VLOOKUP($B15,[10]Boletim!$A:$H,4,"falso")</f>
        <v>Locação de container 2,30 m x 6,00 m, altura 2,50 m, com 1 sanitário, para escritório, completo, sem divisórias internas, forro com isolamento termo-acústico</v>
      </c>
      <c r="F15" s="62">
        <f>VLOOKUP($B15,[10]Boletim!$A:$H,5,"falso")</f>
        <v>0</v>
      </c>
      <c r="G15" s="63"/>
      <c r="H15" s="59" t="str">
        <f>VLOOKUP($B15,[10]Boletim!$A:$H,6,"falso")</f>
        <v xml:space="preserve">MES   </v>
      </c>
      <c r="I15" s="64">
        <f>VLOOKUP($B15,[10]Boletim!$A:$H,7,"falso")</f>
        <v>522</v>
      </c>
      <c r="J15" s="65">
        <f>[11]S_Preliminares!K5+[11]S_Preliminares!K6</f>
        <v>3</v>
      </c>
      <c r="K15" s="66">
        <f t="shared" si="3"/>
        <v>659.54</v>
      </c>
      <c r="L15" s="65">
        <f t="shared" ref="L15:L20" si="4">TRUNC(J15*K15,2)</f>
        <v>1978.62</v>
      </c>
      <c r="M15" s="67">
        <f t="shared" si="0"/>
        <v>2.6478793057797953E-3</v>
      </c>
      <c r="N15" s="57">
        <f t="shared" si="1"/>
        <v>0.11307427360543043</v>
      </c>
      <c r="O15" s="13" t="s">
        <v>64</v>
      </c>
      <c r="P15" s="14"/>
      <c r="Q15" s="8" t="s">
        <v>65</v>
      </c>
      <c r="R15" s="18"/>
    </row>
    <row r="16" spans="1:18" s="3" customFormat="1" x14ac:dyDescent="0.15">
      <c r="A16" s="58">
        <f t="shared" si="2"/>
        <v>1.03</v>
      </c>
      <c r="B16" s="59" t="s">
        <v>66</v>
      </c>
      <c r="C16" s="59" t="str">
        <f>VLOOKUP($B16,[10]Boletim!$A:$H,2,"falso")</f>
        <v>composição</v>
      </c>
      <c r="D16" s="60" t="str">
        <f>VLOOKUP($B16,[10]Boletim!$A:$H,8,"falso")</f>
        <v>-</v>
      </c>
      <c r="E16" s="61" t="str">
        <f>VLOOKUP($B16,[10]Boletim!$A:$H,4,"falso")</f>
        <v>Aluguel de banheiro quimico, incluindo transporte de ida e volta, manutencao e higienizacao 3 vezes por semana. Modelo Luxo, dimensões 2,31 x 1,15 x 1,15m</v>
      </c>
      <c r="F16" s="62">
        <f>VLOOKUP($B16,[10]Boletim!$A:$H,5,"falso")</f>
        <v>0</v>
      </c>
      <c r="G16" s="63"/>
      <c r="H16" s="59" t="str">
        <f>VLOOKUP($B16,[10]Boletim!$A:$H,6,"falso")</f>
        <v>UN.MÊS</v>
      </c>
      <c r="I16" s="64">
        <f>VLOOKUP($B16,[10]Boletim!$A:$H,7,"falso")</f>
        <v>980</v>
      </c>
      <c r="J16" s="65">
        <f>J15</f>
        <v>3</v>
      </c>
      <c r="K16" s="66">
        <f>'[11]SP-0005_Desonerada'!H66</f>
        <v>1170</v>
      </c>
      <c r="L16" s="65">
        <f t="shared" si="4"/>
        <v>3510</v>
      </c>
      <c r="M16" s="67">
        <f t="shared" si="0"/>
        <v>4.6972416953670144E-3</v>
      </c>
      <c r="N16" s="57">
        <f t="shared" si="1"/>
        <v>0.20058965357423902</v>
      </c>
      <c r="O16" s="13" t="s">
        <v>67</v>
      </c>
      <c r="P16" s="14"/>
      <c r="Q16" s="8" t="s">
        <v>68</v>
      </c>
      <c r="R16" s="18"/>
    </row>
    <row r="17" spans="1:18" s="3" customFormat="1" ht="51" x14ac:dyDescent="0.15">
      <c r="A17" s="58">
        <f t="shared" si="2"/>
        <v>1.04</v>
      </c>
      <c r="B17" s="59" t="s">
        <v>69</v>
      </c>
      <c r="C17" s="59" t="str">
        <f>VLOOKUP($B17,[10]Boletim!$A:$H,2,"falso")</f>
        <v>composição</v>
      </c>
      <c r="D17" s="60" t="str">
        <f>VLOOKUP($B17,[10]Boletim!$A:$H,8,"falso")</f>
        <v>-</v>
      </c>
      <c r="E17" s="61" t="str">
        <f>VLOOKUP($B17,[10]Boletim!$A:$H,4,"falso")</f>
        <v>Segurança de trânsito - sinalização de advertência de obra com placa (fundo laranja) sobre cavalete, conforme ABNT - NBR-7678 Segurança na execução de obras e serviços de construção Ministério do Trabalho e da Previdência Social - NB-26 - Sinalização De Segurança CONTRAN - Manual De Noções De Normas De Trânsito</v>
      </c>
      <c r="F17" s="62">
        <f>VLOOKUP($B17,[10]Boletim!$A:$H,5,"falso")</f>
        <v>0</v>
      </c>
      <c r="G17" s="63"/>
      <c r="H17" s="59" t="str">
        <f>VLOOKUP($B17,[10]Boletim!$A:$H,6,"falso")</f>
        <v>M2</v>
      </c>
      <c r="I17" s="64">
        <f>VLOOKUP($B17,[10]Boletim!$A:$H,7,"falso")</f>
        <v>97.46</v>
      </c>
      <c r="J17" s="65">
        <f>[11]S_Preliminares!K7</f>
        <v>6</v>
      </c>
      <c r="K17" s="66">
        <f t="shared" si="3"/>
        <v>123.14</v>
      </c>
      <c r="L17" s="65">
        <f t="shared" si="4"/>
        <v>738.84</v>
      </c>
      <c r="M17" s="67">
        <f t="shared" si="0"/>
        <v>9.887493031922978E-4</v>
      </c>
      <c r="N17" s="57">
        <f t="shared" si="1"/>
        <v>4.2223264856635551E-2</v>
      </c>
      <c r="O17" s="13" t="s">
        <v>70</v>
      </c>
      <c r="P17" s="14"/>
      <c r="Q17" s="8" t="s">
        <v>71</v>
      </c>
      <c r="R17" s="18"/>
    </row>
    <row r="18" spans="1:18" s="3" customFormat="1" x14ac:dyDescent="0.15">
      <c r="A18" s="58">
        <f t="shared" si="2"/>
        <v>1.05</v>
      </c>
      <c r="B18" s="59" t="s">
        <v>72</v>
      </c>
      <c r="C18" s="59" t="str">
        <f>VLOOKUP($B18,[10]Boletim!$A:$H,2,"falso")</f>
        <v>composição</v>
      </c>
      <c r="D18" s="60" t="str">
        <f>VLOOKUP($B18,[10]Boletim!$A:$H,8,"falso")</f>
        <v>-</v>
      </c>
      <c r="E18" s="61" t="str">
        <f>VLOOKUP($B18,[10]Boletim!$A:$H,4,"falso")</f>
        <v>Segurança de trânsito - sinalização de advertência de obra com elemento luminoso (balde vermelho)</v>
      </c>
      <c r="F18" s="62">
        <f>VLOOKUP($B18,[10]Boletim!$A:$H,5,"falso")</f>
        <v>0</v>
      </c>
      <c r="G18" s="63"/>
      <c r="H18" s="59" t="str">
        <f>VLOOKUP($B18,[10]Boletim!$A:$H,6,"falso")</f>
        <v>M</v>
      </c>
      <c r="I18" s="64">
        <f>VLOOKUP($B18,[10]Boletim!$A:$H,7,"falso")</f>
        <v>2.41</v>
      </c>
      <c r="J18" s="65">
        <f>[11]S_Preliminares!K8</f>
        <v>165</v>
      </c>
      <c r="K18" s="66">
        <f t="shared" si="3"/>
        <v>3.04</v>
      </c>
      <c r="L18" s="65">
        <f t="shared" si="4"/>
        <v>501.6</v>
      </c>
      <c r="M18" s="67">
        <f t="shared" si="0"/>
        <v>6.7126394142338875E-4</v>
      </c>
      <c r="N18" s="57">
        <f t="shared" si="1"/>
        <v>2.8665461604797236E-2</v>
      </c>
      <c r="O18" s="13" t="s">
        <v>73</v>
      </c>
      <c r="P18" s="14">
        <v>113</v>
      </c>
      <c r="Q18" s="8" t="s">
        <v>74</v>
      </c>
      <c r="R18" s="18" t="s">
        <v>7</v>
      </c>
    </row>
    <row r="19" spans="1:18" s="3" customFormat="1" ht="38.25" x14ac:dyDescent="0.15">
      <c r="A19" s="58">
        <f t="shared" si="2"/>
        <v>1.06</v>
      </c>
      <c r="B19" s="68" t="s">
        <v>75</v>
      </c>
      <c r="C19" s="59" t="str">
        <f>VLOOKUP($B19,[10]Boletim!$A:$H,2,"falso")</f>
        <v>composição</v>
      </c>
      <c r="D19" s="60" t="str">
        <f>VLOOKUP($B19,[10]Boletim!$A:$H,8,"falso")</f>
        <v>-</v>
      </c>
      <c r="E19" s="61" t="str">
        <f>VLOOKUP($B19,[10]Boletim!$A:$H,4,"falso")</f>
        <v>Segurança de trânsito - isolamento de obra com tela cerquite plática laranja conforme ABNT - NBR-7678 Segurança na execução de obras e serviços de construção Ministério do Trabalho e da Previdência Social - NB-26 - Sinalização De Segurança CONTRAN - Manual De Noções De Normas De Trânsito</v>
      </c>
      <c r="F19" s="62">
        <f>VLOOKUP($B19,[10]Boletim!$A:$H,5,"falso")</f>
        <v>0</v>
      </c>
      <c r="G19" s="63"/>
      <c r="H19" s="59" t="str">
        <f>VLOOKUP($B19,[10]Boletim!$A:$H,6,"falso")</f>
        <v>M</v>
      </c>
      <c r="I19" s="64">
        <f>VLOOKUP($B19,[10]Boletim!$A:$H,7,"falso")</f>
        <v>7.44</v>
      </c>
      <c r="J19" s="69">
        <f>[11]S_Preliminares!K9</f>
        <v>184.28</v>
      </c>
      <c r="K19" s="66">
        <f t="shared" si="3"/>
        <v>9.4</v>
      </c>
      <c r="L19" s="65">
        <f t="shared" si="4"/>
        <v>1732.23</v>
      </c>
      <c r="M19" s="67">
        <f t="shared" si="0"/>
        <v>2.3181489977109984E-3</v>
      </c>
      <c r="N19" s="57">
        <f t="shared" si="1"/>
        <v>9.8993565701112271E-2</v>
      </c>
    </row>
    <row r="20" spans="1:18" s="3" customFormat="1" x14ac:dyDescent="0.15">
      <c r="A20" s="58">
        <f t="shared" si="2"/>
        <v>1.07</v>
      </c>
      <c r="B20" s="68">
        <v>13244</v>
      </c>
      <c r="C20" s="59" t="str">
        <f>VLOOKUP($B20,[10]Boletim!$A:$H,2,"falso")</f>
        <v>SINAPI</v>
      </c>
      <c r="D20" s="60" t="str">
        <f>VLOOKUP($B20,[10]Boletim!$A:$H,8,"falso")</f>
        <v>-</v>
      </c>
      <c r="E20" s="61" t="str">
        <f>VLOOKUP($B20,[10]Boletim!$A:$H,4,"falso")</f>
        <v>Segurança de trânsito - cone de sinalização em PVC rígido, h = 70 / 76 cm</v>
      </c>
      <c r="F20" s="62">
        <f>VLOOKUP($B20,[10]Boletim!$A:$H,5,"falso")</f>
        <v>0</v>
      </c>
      <c r="G20" s="63"/>
      <c r="H20" s="59" t="str">
        <f>VLOOKUP($B20,[10]Boletim!$A:$H,6,"falso")</f>
        <v xml:space="preserve">UN    </v>
      </c>
      <c r="I20" s="64">
        <f>VLOOKUP($B20,[10]Boletim!$A:$H,7,"falso")</f>
        <v>64.81</v>
      </c>
      <c r="J20" s="69">
        <f>[11]S_Preliminares!K10</f>
        <v>20</v>
      </c>
      <c r="K20" s="66">
        <f t="shared" si="3"/>
        <v>81.88</v>
      </c>
      <c r="L20" s="65">
        <f t="shared" si="4"/>
        <v>1637.6</v>
      </c>
      <c r="M20" s="67">
        <f t="shared" si="0"/>
        <v>2.1915108263057047E-3</v>
      </c>
      <c r="N20" s="57">
        <f t="shared" si="1"/>
        <v>9.3585645781531002E-2</v>
      </c>
      <c r="O20" s="70"/>
      <c r="Q20" s="8"/>
    </row>
    <row r="21" spans="1:18" s="3" customFormat="1" x14ac:dyDescent="0.15">
      <c r="A21" s="58"/>
      <c r="B21" s="59"/>
      <c r="C21" s="59"/>
      <c r="D21" s="71"/>
      <c r="E21" s="61"/>
      <c r="F21" s="62"/>
      <c r="G21" s="63"/>
      <c r="H21" s="59"/>
      <c r="I21" s="59"/>
      <c r="J21" s="65"/>
      <c r="K21" s="66"/>
      <c r="L21" s="72" t="str">
        <f>IF(L13=0,0,"")</f>
        <v/>
      </c>
      <c r="M21" s="67"/>
      <c r="N21" s="57"/>
    </row>
    <row r="22" spans="1:18" s="3" customFormat="1" ht="30" customHeight="1" x14ac:dyDescent="0.15">
      <c r="A22" s="73">
        <f>IF(L13&gt;0,A13+1,A13)</f>
        <v>2</v>
      </c>
      <c r="B22" s="74"/>
      <c r="C22" s="74"/>
      <c r="D22" s="74"/>
      <c r="E22" s="75" t="s">
        <v>76</v>
      </c>
      <c r="F22" s="76" t="s">
        <v>77</v>
      </c>
      <c r="G22" s="77"/>
      <c r="H22" s="78"/>
      <c r="I22" s="79"/>
      <c r="J22" s="80"/>
      <c r="K22" s="81" t="str">
        <f>CONCATENATE("SUB-TOTAL ",A22)</f>
        <v>SUB-TOTAL 2</v>
      </c>
      <c r="L22" s="82">
        <f>SUM(L23:L32)</f>
        <v>44657.969999999994</v>
      </c>
      <c r="M22" s="83">
        <f t="shared" ref="M22:M32" si="5">L22/L$107</f>
        <v>5.9763327269073858E-2</v>
      </c>
      <c r="N22" s="57">
        <f t="shared" ref="N22:N32" si="6">L22/L$22</f>
        <v>1</v>
      </c>
    </row>
    <row r="23" spans="1:18" s="3" customFormat="1" ht="38.25" x14ac:dyDescent="0.15">
      <c r="A23" s="58">
        <f t="shared" ref="A23:A32" si="7">IF(J23&gt;0,A22+0.01,A22)</f>
        <v>2.0099999999999998</v>
      </c>
      <c r="B23" s="59">
        <v>90100</v>
      </c>
      <c r="C23" s="59" t="str">
        <f>VLOOKUP($B23,[10]Boletim!$A:$H,2,"falso")</f>
        <v>SINAPI</v>
      </c>
      <c r="D23" s="60" t="str">
        <f>VLOOKUP($B23,[10]Boletim!$A:$H,8,"falso")</f>
        <v>-</v>
      </c>
      <c r="E23" s="61" t="str">
        <f>VLOOKUP($B23,[10]Boletim!$A:$H,4,"falso")</f>
        <v>Escavação mecanizada de vala com profundidade até 1,5 m (média entre montante e jusante/uma composição por trecho), com retroescavadeira (0,26 m3/88 hp), largura de 0,80 m a 1,50 m, em solo de 1a categoria, em locais com alto nível de interferência. Af_01/2015</v>
      </c>
      <c r="F23" s="84">
        <v>6.7</v>
      </c>
      <c r="G23" s="71"/>
      <c r="H23" s="59" t="str">
        <f>VLOOKUP($B23,[10]Boletim!$A:$H,6,"falso")</f>
        <v>M3</v>
      </c>
      <c r="I23" s="64">
        <f>VLOOKUP($B23,[10]Boletim!$A:$H,7,"falso")</f>
        <v>8.1999999999999993</v>
      </c>
      <c r="J23" s="65">
        <f>[11]Dre_Terraplenagem!W46</f>
        <v>91.07</v>
      </c>
      <c r="K23" s="66">
        <f t="shared" ref="K23:K32" si="8">TRUNC(I23*(1+$K$9),2)</f>
        <v>10.36</v>
      </c>
      <c r="L23" s="65">
        <f t="shared" ref="L23:L32" si="9">TRUNC(J23*K23,2)</f>
        <v>943.48</v>
      </c>
      <c r="M23" s="67">
        <f t="shared" si="5"/>
        <v>1.2626078617506756E-3</v>
      </c>
      <c r="N23" s="57">
        <f t="shared" si="6"/>
        <v>2.1126799986654121E-2</v>
      </c>
      <c r="O23" s="85">
        <f>J23/F23</f>
        <v>13.592537313432834</v>
      </c>
    </row>
    <row r="24" spans="1:18" s="3" customFormat="1" ht="38.25" x14ac:dyDescent="0.15">
      <c r="A24" s="58">
        <f t="shared" si="7"/>
        <v>2.0199999999999996</v>
      </c>
      <c r="B24" s="59">
        <v>90085</v>
      </c>
      <c r="C24" s="59" t="str">
        <f>VLOOKUP($B24,[10]Boletim!$A:$H,2,"falso")</f>
        <v>SINAPI</v>
      </c>
      <c r="D24" s="60" t="str">
        <f>VLOOKUP($B24,[10]Boletim!$A:$H,8,"falso")</f>
        <v>-</v>
      </c>
      <c r="E24" s="61" t="str">
        <f>VLOOKUP($B24,[10]Boletim!$A:$H,4,"falso")</f>
        <v>Escavação mecanizada de vala com profundidade maior que 1,5 m até 3,0 m (média entre montante e jusante/uma composição por trecho), com escavadeira hidráulica (0,8 m3/111 hp), largura de 1,5 m a 2,5 m, em solo de 1a categoria, em locais com alto nível de interferência. Af_01/2015</v>
      </c>
      <c r="F24" s="84">
        <v>15.2</v>
      </c>
      <c r="G24" s="71"/>
      <c r="H24" s="59" t="str">
        <f>VLOOKUP($B24,[10]Boletim!$A:$H,6,"falso")</f>
        <v>M3</v>
      </c>
      <c r="I24" s="64">
        <f>VLOOKUP($B24,[10]Boletim!$A:$H,7,"falso")</f>
        <v>6.68</v>
      </c>
      <c r="J24" s="65">
        <f>[11]Dre_Terraplenagem!W50+[11]Dre_Terraplenagem!W146</f>
        <v>750.51</v>
      </c>
      <c r="K24" s="66">
        <f t="shared" si="8"/>
        <v>8.44</v>
      </c>
      <c r="L24" s="65">
        <f t="shared" si="9"/>
        <v>6334.3</v>
      </c>
      <c r="M24" s="67">
        <f t="shared" si="5"/>
        <v>8.4768484532658922E-3</v>
      </c>
      <c r="N24" s="57">
        <f t="shared" si="6"/>
        <v>0.14184030308587697</v>
      </c>
      <c r="O24" s="85">
        <f>J24/F24</f>
        <v>49.375657894736847</v>
      </c>
    </row>
    <row r="25" spans="1:18" s="3" customFormat="1" x14ac:dyDescent="0.15">
      <c r="A25" s="58">
        <f t="shared" si="7"/>
        <v>2.0299999999999994</v>
      </c>
      <c r="B25" s="59">
        <v>93358</v>
      </c>
      <c r="C25" s="59" t="str">
        <f>VLOOKUP($B25,[10]Boletim!$A:$H,2,"falso")</f>
        <v>SINAPI</v>
      </c>
      <c r="D25" s="60" t="str">
        <f>VLOOKUP($B25,[10]Boletim!$A:$H,8,"falso")</f>
        <v>-</v>
      </c>
      <c r="E25" s="61" t="str">
        <f>VLOOKUP($B25,[10]Boletim!$A:$H,4,"falso")</f>
        <v>Escavação manual de vala com profundidade menor ou igual a 1,30m. AF_03/2016</v>
      </c>
      <c r="F25" s="62">
        <f>VLOOKUP($B25,[10]Boletim!$A:$H,5,"falso")</f>
        <v>0</v>
      </c>
      <c r="G25" s="63"/>
      <c r="H25" s="59" t="str">
        <f>VLOOKUP($B25,[10]Boletim!$A:$H,6,"falso")</f>
        <v>M3</v>
      </c>
      <c r="I25" s="64">
        <f>VLOOKUP($B25,[10]Boletim!$A:$H,7,"falso")</f>
        <v>55.89</v>
      </c>
      <c r="J25" s="65">
        <f>[11]Dre_Terraplenagem!W57</f>
        <v>42.07</v>
      </c>
      <c r="K25" s="66">
        <f t="shared" si="8"/>
        <v>70.61</v>
      </c>
      <c r="L25" s="65">
        <f t="shared" si="9"/>
        <v>2970.56</v>
      </c>
      <c r="M25" s="67">
        <f t="shared" si="5"/>
        <v>3.9753385443274756E-3</v>
      </c>
      <c r="N25" s="57">
        <f t="shared" si="6"/>
        <v>6.6518025785766807E-2</v>
      </c>
    </row>
    <row r="26" spans="1:18" s="3" customFormat="1" x14ac:dyDescent="0.15">
      <c r="A26" s="58">
        <f t="shared" si="7"/>
        <v>2.0399999999999991</v>
      </c>
      <c r="B26" s="59">
        <v>94037</v>
      </c>
      <c r="C26" s="59" t="str">
        <f>VLOOKUP($B26,[10]Boletim!$A:$H,2,"falso")</f>
        <v>SINAPI</v>
      </c>
      <c r="D26" s="60" t="str">
        <f>VLOOKUP($B26,[10]Boletim!$A:$H,8,"falso")</f>
        <v>-</v>
      </c>
      <c r="E26" s="61" t="str">
        <f>VLOOKUP($B26,[10]Boletim!$A:$H,4,"falso")</f>
        <v>Escoramento de vala, tipo pontaleteamento, com profundidade de 0 a 1,5 m, largura menor que 1,5 m, em local com nível alto de interferência. Af_06/2016</v>
      </c>
      <c r="F26" s="62" t="str">
        <f>VLOOKUP($B26,[10]Boletim!$A:$H,5,"falso")</f>
        <v xml:space="preserve">Alta Interferência </v>
      </c>
      <c r="G26" s="63"/>
      <c r="H26" s="59" t="str">
        <f>VLOOKUP($B26,[10]Boletim!$A:$H,6,"falso")</f>
        <v>M2</v>
      </c>
      <c r="I26" s="64">
        <f>VLOOKUP($B26,[10]Boletim!$A:$H,7,"falso")</f>
        <v>14.27</v>
      </c>
      <c r="J26" s="65">
        <f>[11]Dre_Terraplenagem!W76</f>
        <v>170.75</v>
      </c>
      <c r="K26" s="66">
        <f t="shared" si="8"/>
        <v>18.03</v>
      </c>
      <c r="L26" s="65">
        <f t="shared" si="9"/>
        <v>3078.62</v>
      </c>
      <c r="M26" s="67">
        <f t="shared" si="5"/>
        <v>4.1199493527609111E-3</v>
      </c>
      <c r="N26" s="57">
        <f t="shared" si="6"/>
        <v>6.8937750641150958E-2</v>
      </c>
    </row>
    <row r="27" spans="1:18" s="3" customFormat="1" x14ac:dyDescent="0.15">
      <c r="A27" s="58">
        <f t="shared" si="7"/>
        <v>2.0499999999999989</v>
      </c>
      <c r="B27" s="59">
        <v>94040</v>
      </c>
      <c r="C27" s="59" t="str">
        <f>VLOOKUP($B27,[10]Boletim!$A:$H,2,"falso")</f>
        <v>SINAPI</v>
      </c>
      <c r="D27" s="60" t="str">
        <f>VLOOKUP($B27,[10]Boletim!$A:$H,8,"falso")</f>
        <v>-</v>
      </c>
      <c r="E27" s="61" t="str">
        <f>VLOOKUP($B27,[10]Boletim!$A:$H,4,"falso")</f>
        <v>Escoramento de vala, tipo pontaleteamento, com profundidade de 1,5 a 3,0 m, largura maior ou igual a 1,5 m e menor que 2,5 m, em local com nível alto de interferência. Af_06/2016</v>
      </c>
      <c r="F27" s="62">
        <f>VLOOKUP($B27,[10]Boletim!$A:$H,5,"falso")</f>
        <v>0</v>
      </c>
      <c r="G27" s="63"/>
      <c r="H27" s="59" t="str">
        <f>VLOOKUP($B27,[10]Boletim!$A:$H,6,"falso")</f>
        <v>M2</v>
      </c>
      <c r="I27" s="64">
        <f>VLOOKUP($B27,[10]Boletim!$A:$H,7,"falso")</f>
        <v>16.78</v>
      </c>
      <c r="J27" s="65">
        <f>[11]Dre_Terraplenagem!W79</f>
        <v>942.88</v>
      </c>
      <c r="K27" s="66">
        <f t="shared" si="8"/>
        <v>21.2</v>
      </c>
      <c r="L27" s="65">
        <f t="shared" si="9"/>
        <v>19989.05</v>
      </c>
      <c r="M27" s="67">
        <f t="shared" si="5"/>
        <v>2.6750256156916244E-2</v>
      </c>
      <c r="N27" s="57">
        <f t="shared" si="6"/>
        <v>0.44760319378601404</v>
      </c>
    </row>
    <row r="28" spans="1:18" s="3" customFormat="1" x14ac:dyDescent="0.15">
      <c r="A28" s="58">
        <f t="shared" si="7"/>
        <v>2.0599999999999987</v>
      </c>
      <c r="B28" s="59">
        <v>94098</v>
      </c>
      <c r="C28" s="59" t="str">
        <f>VLOOKUP($B28,[10]Boletim!$A:$H,2,"falso")</f>
        <v>SINAPI</v>
      </c>
      <c r="D28" s="60" t="str">
        <f>VLOOKUP($B28,[10]Boletim!$A:$H,8,"falso")</f>
        <v>-</v>
      </c>
      <c r="E28" s="61" t="str">
        <f>VLOOKUP($B28,[10]Boletim!$A:$H,4,"falso")</f>
        <v>Preparo de fundo de vala com largura menor que 1,5 m, em local com nível alto de interferência. AF_06/2016</v>
      </c>
      <c r="F28" s="62" t="str">
        <f>VLOOKUP($B28,[10]Boletim!$A:$H,5,"falso")</f>
        <v xml:space="preserve">Alta Interferência </v>
      </c>
      <c r="G28" s="63"/>
      <c r="H28" s="59" t="str">
        <f>VLOOKUP($B28,[10]Boletim!$A:$H,6,"falso")</f>
        <v>M2</v>
      </c>
      <c r="I28" s="64">
        <f>VLOOKUP($B28,[10]Boletim!$A:$H,7,"falso")</f>
        <v>4.7</v>
      </c>
      <c r="J28" s="65">
        <f>[11]Dre_Terraplenagem!W88</f>
        <v>342.95</v>
      </c>
      <c r="K28" s="66">
        <f t="shared" si="8"/>
        <v>5.93</v>
      </c>
      <c r="L28" s="65">
        <f t="shared" si="9"/>
        <v>2033.69</v>
      </c>
      <c r="M28" s="67">
        <f t="shared" si="5"/>
        <v>2.7215764853136593E-3</v>
      </c>
      <c r="N28" s="57">
        <f t="shared" si="6"/>
        <v>4.5539239692265462E-2</v>
      </c>
      <c r="O28" s="86"/>
    </row>
    <row r="29" spans="1:18" s="3" customFormat="1" ht="38.25" x14ac:dyDescent="0.15">
      <c r="A29" s="58">
        <f t="shared" si="7"/>
        <v>2.0699999999999985</v>
      </c>
      <c r="B29" s="59">
        <v>93375</v>
      </c>
      <c r="C29" s="59" t="str">
        <f>VLOOKUP($B29,[10]Boletim!$A:$H,2,"falso")</f>
        <v>SINAPI</v>
      </c>
      <c r="D29" s="60" t="str">
        <f>VLOOKUP($B29,[10]Boletim!$A:$H,8,"falso")</f>
        <v>-</v>
      </c>
      <c r="E29" s="61" t="str">
        <f>VLOOKUP($B29,[10]Boletim!$A:$H,4,"falso")</f>
        <v>Reaterro mecanizado de vala com retroescavadeira (capacidade da caçamba da retro: 0,26 m³ / potência: 88 hp), largura de 0,8 a 1,5 m, profundidade até 1,5 m, com solo (sem substituição) de 1ª categoria em locais com alto nível de interferência. Af_04/2016</v>
      </c>
      <c r="F29" s="84">
        <v>12.3</v>
      </c>
      <c r="G29" s="71"/>
      <c r="H29" s="59" t="str">
        <f>VLOOKUP($B29,[10]Boletim!$A:$H,6,"falso")</f>
        <v>M3</v>
      </c>
      <c r="I29" s="64">
        <f>VLOOKUP($B29,[10]Boletim!$A:$H,7,"falso")</f>
        <v>13.06</v>
      </c>
      <c r="J29" s="65">
        <f>[11]Dre_Terraplenagem!W93</f>
        <v>79.489999999999995</v>
      </c>
      <c r="K29" s="66">
        <f t="shared" si="8"/>
        <v>16.5</v>
      </c>
      <c r="L29" s="65">
        <f t="shared" si="9"/>
        <v>1311.58</v>
      </c>
      <c r="M29" s="67">
        <f t="shared" si="5"/>
        <v>1.755216029290447E-3</v>
      </c>
      <c r="N29" s="57">
        <f t="shared" si="6"/>
        <v>2.9369449618959396E-2</v>
      </c>
      <c r="O29" s="85">
        <f>J29/F29</f>
        <v>6.4626016260162595</v>
      </c>
    </row>
    <row r="30" spans="1:18" s="3" customFormat="1" ht="38.25" x14ac:dyDescent="0.15">
      <c r="A30" s="58">
        <f t="shared" si="7"/>
        <v>2.0799999999999983</v>
      </c>
      <c r="B30" s="59">
        <v>93362</v>
      </c>
      <c r="C30" s="59" t="str">
        <f>VLOOKUP($B30,[10]Boletim!$A:$H,2,"falso")</f>
        <v>SINAPI</v>
      </c>
      <c r="D30" s="60" t="str">
        <f>VLOOKUP($B30,[10]Boletim!$A:$H,8,"falso")</f>
        <v>-</v>
      </c>
      <c r="E30" s="61" t="str">
        <f>VLOOKUP($B30,[10]Boletim!$A:$H,4,"falso")</f>
        <v>Reaterro mecanizado de vala com escavadeira hidráulica (capacidade da caçamba: 0,8 m³ / potência: 111 hp), largura de 1,5 a 2,5 m, profundidade de 1,5 a 3,0 m, com solo (sem substituição) de 1ª categoria em locais com alto nível de interferência. Af_04/2016</v>
      </c>
      <c r="F30" s="84">
        <v>14.3</v>
      </c>
      <c r="G30" s="71"/>
      <c r="H30" s="59" t="str">
        <f>VLOOKUP($B30,[10]Boletim!$A:$H,6,"falso")</f>
        <v>M3</v>
      </c>
      <c r="I30" s="64">
        <f>VLOOKUP($B30,[10]Boletim!$A:$H,7,"falso")</f>
        <v>8.15</v>
      </c>
      <c r="J30" s="65">
        <f>[11]Dre_Terraplenagem!W97</f>
        <v>651.52</v>
      </c>
      <c r="K30" s="66">
        <f t="shared" si="8"/>
        <v>10.29</v>
      </c>
      <c r="L30" s="65">
        <f t="shared" si="9"/>
        <v>6704.14</v>
      </c>
      <c r="M30" s="67">
        <f t="shared" si="5"/>
        <v>8.9717851679708884E-3</v>
      </c>
      <c r="N30" s="57">
        <f t="shared" si="6"/>
        <v>0.15012191552818011</v>
      </c>
      <c r="O30" s="85">
        <f>J30/F30</f>
        <v>45.560839160839159</v>
      </c>
    </row>
    <row r="31" spans="1:18" s="3" customFormat="1" ht="27" x14ac:dyDescent="0.15">
      <c r="A31" s="58">
        <f t="shared" si="7"/>
        <v>2.0899999999999981</v>
      </c>
      <c r="B31" s="59">
        <v>95879</v>
      </c>
      <c r="C31" s="59" t="str">
        <f>VLOOKUP($B31,[10]Boletim!$A:$H,2,"falso")</f>
        <v>SINAPI</v>
      </c>
      <c r="D31" s="60" t="str">
        <f>VLOOKUP($B31,[10]Boletim!$A:$H,8,"falso")</f>
        <v>-</v>
      </c>
      <c r="E31" s="61" t="str">
        <f>VLOOKUP($B31,[10]Boletim!$A:$H,4,"falso")</f>
        <v>Transporte com caminhão basculante de 14 m3, em via urbana pavimentada, DMT DMT até 30 km. Af_09/2016</v>
      </c>
      <c r="F31" s="87" t="s">
        <v>78</v>
      </c>
      <c r="G31" s="63">
        <f>$P$6</f>
        <v>5</v>
      </c>
      <c r="H31" s="59" t="str">
        <f>VLOOKUP($B31,[10]Boletim!$A:$H,6,"falso")</f>
        <v>TXKM</v>
      </c>
      <c r="I31" s="64">
        <f>VLOOKUP($B31,[10]Boletim!$A:$H,7,"falso")</f>
        <v>0.83</v>
      </c>
      <c r="J31" s="65">
        <f>ROUND([11]Dre_Terraplenagem!W62*G31,2)</f>
        <v>552.85</v>
      </c>
      <c r="K31" s="66">
        <f t="shared" si="8"/>
        <v>1.04</v>
      </c>
      <c r="L31" s="65">
        <f t="shared" si="9"/>
        <v>574.96</v>
      </c>
      <c r="M31" s="67">
        <f t="shared" si="5"/>
        <v>7.6943763110205667E-4</v>
      </c>
      <c r="N31" s="57">
        <f t="shared" si="6"/>
        <v>1.2874745538142466E-2</v>
      </c>
    </row>
    <row r="32" spans="1:18" s="3" customFormat="1" x14ac:dyDescent="0.15">
      <c r="A32" s="58">
        <f t="shared" si="7"/>
        <v>2.0999999999999979</v>
      </c>
      <c r="B32" s="59">
        <v>100973</v>
      </c>
      <c r="C32" s="59" t="str">
        <f>VLOOKUP($B32,[10]Boletim!$A:$H,2,"falso")</f>
        <v>SINAPI</v>
      </c>
      <c r="D32" s="60" t="str">
        <f>VLOOKUP($B32,[10]Boletim!$A:$H,8,"falso")</f>
        <v>-</v>
      </c>
      <c r="E32" s="61" t="str">
        <f>VLOOKUP($B32,[10]Boletim!$A:$H,4,"falso")</f>
        <v>Carga, manobra e descarga de solos e materiais granulares em caminhão basculante 6 m³ - carga com pá carregadeira (caçamba de 1,7 a 2,8 m³ / 128 hp) e descarga livre (unidade: m3). af_07/2020</v>
      </c>
      <c r="F32" s="62">
        <f>VLOOKUP($B32,[10]Boletim!$A:$H,5,"falso")</f>
        <v>0</v>
      </c>
      <c r="G32" s="63"/>
      <c r="H32" s="59" t="str">
        <f>VLOOKUP($B32,[10]Boletim!$A:$H,6,"falso")</f>
        <v>M3</v>
      </c>
      <c r="I32" s="64">
        <f>VLOOKUP($B32,[10]Boletim!$A:$H,7,"falso")</f>
        <v>5.14</v>
      </c>
      <c r="J32" s="65">
        <f>ROUND(SUM([11]Dre_Terraplenagem!W147:W152),2)</f>
        <v>110.57</v>
      </c>
      <c r="K32" s="66">
        <f t="shared" si="8"/>
        <v>6.49</v>
      </c>
      <c r="L32" s="65">
        <f t="shared" si="9"/>
        <v>717.59</v>
      </c>
      <c r="M32" s="67">
        <f t="shared" si="5"/>
        <v>9.6031158637561716E-4</v>
      </c>
      <c r="N32" s="57">
        <f t="shared" si="6"/>
        <v>1.6068576336989795E-2</v>
      </c>
    </row>
    <row r="33" spans="1:20" s="3" customFormat="1" x14ac:dyDescent="0.15">
      <c r="A33" s="58"/>
      <c r="B33" s="59"/>
      <c r="C33" s="59"/>
      <c r="D33" s="71"/>
      <c r="E33" s="61"/>
      <c r="F33" s="63"/>
      <c r="G33" s="63"/>
      <c r="H33" s="59"/>
      <c r="I33" s="63"/>
      <c r="J33" s="65"/>
      <c r="K33" s="66"/>
      <c r="L33" s="72" t="str">
        <f>IF(L22=0,0,"")</f>
        <v/>
      </c>
      <c r="M33" s="67"/>
      <c r="N33" s="57"/>
    </row>
    <row r="34" spans="1:20" s="3" customFormat="1" ht="30" customHeight="1" x14ac:dyDescent="0.15">
      <c r="A34" s="73">
        <f>IF(L22&gt;0,A22+1,A22)</f>
        <v>3</v>
      </c>
      <c r="B34" s="74"/>
      <c r="C34" s="74"/>
      <c r="D34" s="74"/>
      <c r="E34" s="75" t="s">
        <v>79</v>
      </c>
      <c r="F34" s="88" t="s">
        <v>80</v>
      </c>
      <c r="G34" s="77"/>
      <c r="H34" s="78"/>
      <c r="I34" s="78"/>
      <c r="J34" s="80"/>
      <c r="K34" s="81" t="str">
        <f>CONCATENATE("SUB-TOTAL ",A34)</f>
        <v>SUB-TOTAL 3</v>
      </c>
      <c r="L34" s="82">
        <f>SUM(L35:L48)</f>
        <v>119337.14999999998</v>
      </c>
      <c r="M34" s="83">
        <f t="shared" ref="M34:M48" si="10">L34/L$107</f>
        <v>0.1597024036428113</v>
      </c>
      <c r="N34" s="57">
        <f t="shared" ref="N34:N48" si="11">L34/L$34</f>
        <v>1</v>
      </c>
    </row>
    <row r="35" spans="1:20" s="3" customFormat="1" x14ac:dyDescent="0.15">
      <c r="A35" s="58">
        <f t="shared" ref="A35:A48" si="12">IF(J35&gt;0,A34+0.01,A34)</f>
        <v>3.01</v>
      </c>
      <c r="B35" s="59">
        <v>7781</v>
      </c>
      <c r="C35" s="59" t="str">
        <f>VLOOKUP($B35,[10]Boletim!$A:$H,2,"falso")</f>
        <v>SINAPI</v>
      </c>
      <c r="D35" s="60" t="str">
        <f>VLOOKUP($B35,[10]Boletim!$A:$H,8,"falso")</f>
        <v>-</v>
      </c>
      <c r="E35" s="61" t="str">
        <f>VLOOKUP($B35,[10]Boletim!$A:$H,4,"falso")</f>
        <v>Tubo de concreto simples, D = 0,40m (180kg/m), PB, Classe PS-1, aquisição</v>
      </c>
      <c r="F35" s="229" t="s">
        <v>81</v>
      </c>
      <c r="G35" s="63"/>
      <c r="H35" s="59" t="str">
        <f>VLOOKUP($B35,[10]Boletim!$A:$H,6,"falso")</f>
        <v xml:space="preserve">M     </v>
      </c>
      <c r="I35" s="64">
        <f>VLOOKUP($B35,[10]Boletim!$A:$H,7,"falso")</f>
        <v>44.9</v>
      </c>
      <c r="J35" s="65">
        <f>[11]Dre_Disp_Estruturais!U9</f>
        <v>64</v>
      </c>
      <c r="K35" s="89">
        <f>TRUNC(I35*(1+$K$10),2)</f>
        <v>54.29</v>
      </c>
      <c r="L35" s="72">
        <f>TRUNC(J35*K35,2)</f>
        <v>3474.56</v>
      </c>
      <c r="M35" s="67">
        <f t="shared" si="10"/>
        <v>4.6498142749442778E-3</v>
      </c>
      <c r="N35" s="57">
        <f t="shared" si="11"/>
        <v>2.9115493373186811E-2</v>
      </c>
    </row>
    <row r="36" spans="1:20" s="3" customFormat="1" x14ac:dyDescent="0.15">
      <c r="A36" s="58">
        <f t="shared" si="12"/>
        <v>3.0199999999999996</v>
      </c>
      <c r="B36" s="59">
        <v>7791</v>
      </c>
      <c r="C36" s="59" t="str">
        <f>VLOOKUP($B36,[10]Boletim!$A:$H,2,"falso")</f>
        <v>SINAPI</v>
      </c>
      <c r="D36" s="60" t="str">
        <f>VLOOKUP($B36,[10]Boletim!$A:$H,8,"falso")</f>
        <v>-</v>
      </c>
      <c r="E36" s="61" t="str">
        <f>VLOOKUP($B36,[10]Boletim!$A:$H,4,"falso")</f>
        <v>Tubo de concreto simples, D = 0,60m (347kg/m), PB, Classe PS-1, aquisição</v>
      </c>
      <c r="F36" s="229"/>
      <c r="G36" s="63"/>
      <c r="H36" s="59" t="str">
        <f>VLOOKUP($B36,[10]Boletim!$A:$H,6,"falso")</f>
        <v xml:space="preserve">M     </v>
      </c>
      <c r="I36" s="64">
        <f>VLOOKUP($B36,[10]Boletim!$A:$H,7,"falso")</f>
        <v>80</v>
      </c>
      <c r="J36" s="65">
        <f>[11]Dre_Disp_Estruturais!U11+[11]Dre_Disp_Estruturais!U10</f>
        <v>243.13</v>
      </c>
      <c r="K36" s="89">
        <f>TRUNC(I36*(1+$K$10),2)</f>
        <v>96.73</v>
      </c>
      <c r="L36" s="72">
        <f t="shared" ref="L36:L48" si="13">TRUNC(J36*K36,2)</f>
        <v>23517.96</v>
      </c>
      <c r="M36" s="67">
        <f t="shared" si="10"/>
        <v>3.147280407463636E-2</v>
      </c>
      <c r="N36" s="57">
        <f t="shared" si="11"/>
        <v>0.19707157410747619</v>
      </c>
    </row>
    <row r="37" spans="1:20" s="3" customFormat="1" ht="38.25" x14ac:dyDescent="0.15">
      <c r="A37" s="58">
        <f t="shared" si="12"/>
        <v>3.0299999999999994</v>
      </c>
      <c r="B37" s="59">
        <v>92821</v>
      </c>
      <c r="C37" s="59" t="str">
        <f>VLOOKUP($B37,[10]Boletim!$A:$H,2,"falso")</f>
        <v>SINAPI</v>
      </c>
      <c r="D37" s="60" t="str">
        <f>VLOOKUP($B37,[10]Boletim!$A:$H,8,"falso")</f>
        <v>-</v>
      </c>
      <c r="E37" s="61" t="str">
        <f>VLOOKUP($B37,[10]Boletim!$A:$H,4,"falso")</f>
        <v>Assentamento de tubo de concreto para redes coletoras de águas pluviais, diâmetro de 0,40m, junta rígida em argamassa 1:3 cimento:areia, instalado em local com alto nível de interferências (não inclui fornecimento do tubo). AF_12/2015</v>
      </c>
      <c r="F37" s="90">
        <f>VLOOKUP($B37,[10]Boletim!$A:$H,5,"falso")</f>
        <v>3.7</v>
      </c>
      <c r="G37" s="63"/>
      <c r="H37" s="59" t="str">
        <f>VLOOKUP($B37,[10]Boletim!$A:$H,6,"falso")</f>
        <v>M</v>
      </c>
      <c r="I37" s="64">
        <f>VLOOKUP($B37,[10]Boletim!$A:$H,7,"falso")</f>
        <v>41.28</v>
      </c>
      <c r="J37" s="65">
        <f>J35</f>
        <v>64</v>
      </c>
      <c r="K37" s="66">
        <f t="shared" ref="K37:K48" si="14">TRUNC(I37*(1+$K$9),2)</f>
        <v>52.15</v>
      </c>
      <c r="L37" s="72">
        <f t="shared" si="13"/>
        <v>3337.6</v>
      </c>
      <c r="M37" s="67">
        <f t="shared" si="10"/>
        <v>4.4665281716401561E-3</v>
      </c>
      <c r="N37" s="57">
        <f t="shared" si="11"/>
        <v>2.7967820582274677E-2</v>
      </c>
      <c r="O37" s="85">
        <f>J37/F37</f>
        <v>17.297297297297295</v>
      </c>
    </row>
    <row r="38" spans="1:20" s="3" customFormat="1" ht="38.25" x14ac:dyDescent="0.15">
      <c r="A38" s="58">
        <f t="shared" si="12"/>
        <v>3.0399999999999991</v>
      </c>
      <c r="B38" s="59">
        <v>92824</v>
      </c>
      <c r="C38" s="59" t="str">
        <f>VLOOKUP($B38,[10]Boletim!$A:$H,2,"falso")</f>
        <v>SINAPI</v>
      </c>
      <c r="D38" s="60" t="str">
        <f>VLOOKUP($B38,[10]Boletim!$A:$H,8,"falso")</f>
        <v>-</v>
      </c>
      <c r="E38" s="61" t="str">
        <f>VLOOKUP($B38,[10]Boletim!$A:$H,4,"falso")</f>
        <v>Assentamento de tubo de concreto para redes coletoras de águas pluviais, diâmetro de 0,60m, junta rígida em argamassa 1:3 cimento:areia, instalado em local com alto nível de interferências (não inclui fornecimento do tubo). AF_12/2015</v>
      </c>
      <c r="F38" s="90">
        <f>VLOOKUP($B38,[10]Boletim!$A:$H,5,"falso")</f>
        <v>2.6</v>
      </c>
      <c r="G38" s="63"/>
      <c r="H38" s="59" t="str">
        <f>VLOOKUP($B38,[10]Boletim!$A:$H,6,"falso")</f>
        <v>M</v>
      </c>
      <c r="I38" s="64">
        <f>VLOOKUP($B38,[10]Boletim!$A:$H,7,"falso")</f>
        <v>59.83</v>
      </c>
      <c r="J38" s="65">
        <f>J36</f>
        <v>243.13</v>
      </c>
      <c r="K38" s="66">
        <f t="shared" si="14"/>
        <v>75.59</v>
      </c>
      <c r="L38" s="72">
        <f t="shared" si="13"/>
        <v>18378.189999999999</v>
      </c>
      <c r="M38" s="67">
        <f t="shared" si="10"/>
        <v>2.4594530015207155E-2</v>
      </c>
      <c r="N38" s="57">
        <f t="shared" si="11"/>
        <v>0.15400225327988812</v>
      </c>
      <c r="O38" s="85">
        <f>J38/F38</f>
        <v>93.51153846153845</v>
      </c>
    </row>
    <row r="39" spans="1:20" s="3" customFormat="1" x14ac:dyDescent="0.15">
      <c r="A39" s="58">
        <f t="shared" si="12"/>
        <v>3.0499999999999989</v>
      </c>
      <c r="B39" s="59" t="s">
        <v>82</v>
      </c>
      <c r="C39" s="59" t="str">
        <f>VLOOKUP($B39,[10]Boletim!$A:$H,2,"falso")</f>
        <v>composição</v>
      </c>
      <c r="D39" s="60" t="str">
        <f>VLOOKUP($B39,[10]Boletim!$A:$H,8,"falso")</f>
        <v>-</v>
      </c>
      <c r="E39" s="61" t="str">
        <f>VLOOKUP($B39,[10]Boletim!$A:$H,4,"falso")</f>
        <v>PV-1 - Poço de Visita, com dimensões internas de 1,98m x 1,98m x 1,50m (bxbxh), em alvenaria de bloco de concreto estrutural fbk 14MPa, conforme projeto tipo. Exclusive pescoço e tampão</v>
      </c>
      <c r="F39" s="62">
        <f>VLOOKUP($B39,[10]Boletim!$A:$H,5,"falso")</f>
        <v>0</v>
      </c>
      <c r="G39" s="63"/>
      <c r="H39" s="59" t="str">
        <f>VLOOKUP($B39,[10]Boletim!$A:$H,6,"falso")</f>
        <v>UN</v>
      </c>
      <c r="I39" s="64">
        <f>VLOOKUP($B39,[10]Boletim!$A:$H,7,"falso")</f>
        <v>4108.3</v>
      </c>
      <c r="J39" s="65">
        <f>[11]Dre_Disp_Estruturais!U33</f>
        <v>5</v>
      </c>
      <c r="K39" s="66">
        <f t="shared" si="14"/>
        <v>5190.83</v>
      </c>
      <c r="L39" s="72">
        <f t="shared" si="13"/>
        <v>25954.15</v>
      </c>
      <c r="M39" s="67">
        <f t="shared" si="10"/>
        <v>3.4733024372595386E-2</v>
      </c>
      <c r="N39" s="57">
        <f t="shared" si="11"/>
        <v>0.21748592119050947</v>
      </c>
    </row>
    <row r="40" spans="1:20" s="3" customFormat="1" x14ac:dyDescent="0.15">
      <c r="A40" s="58">
        <f t="shared" si="12"/>
        <v>3.0599999999999987</v>
      </c>
      <c r="B40" s="59">
        <v>98051</v>
      </c>
      <c r="C40" s="59" t="str">
        <f>VLOOKUP($B40,[10]Boletim!$A:$H,2,"falso")</f>
        <v>SINAPI</v>
      </c>
      <c r="D40" s="60" t="str">
        <f>VLOOKUP($B40,[10]Boletim!$A:$H,8,"falso")</f>
        <v>-</v>
      </c>
      <c r="E40" s="61" t="str">
        <f>VLOOKUP($B40,[10]Boletim!$A:$H,4,"falso")</f>
        <v>Chaminé circular para poço de visita para esgoto e águas pluviais, em alvenaria com tijolos cerâmicos maciços, diâmetro interno = 0,60 m. Af_05/2018</v>
      </c>
      <c r="F40" s="62">
        <f>VLOOKUP($B40,[10]Boletim!$A:$H,5,"falso")</f>
        <v>0</v>
      </c>
      <c r="G40" s="63"/>
      <c r="H40" s="59" t="str">
        <f>VLOOKUP($B40,[10]Boletim!$A:$H,6,"falso")</f>
        <v>M</v>
      </c>
      <c r="I40" s="64">
        <f>VLOOKUP($B40,[10]Boletim!$A:$H,7,"falso")</f>
        <v>763.17</v>
      </c>
      <c r="J40" s="65">
        <f>[11]Dre_Disp_Estruturais!U43+[11]Dre_Disp_Estruturais!U47</f>
        <v>4.82</v>
      </c>
      <c r="K40" s="66">
        <f t="shared" si="14"/>
        <v>964.26</v>
      </c>
      <c r="L40" s="72">
        <f t="shared" si="13"/>
        <v>4647.7299999999996</v>
      </c>
      <c r="M40" s="67">
        <f t="shared" si="10"/>
        <v>6.2198037449595822E-3</v>
      </c>
      <c r="N40" s="57">
        <f t="shared" si="11"/>
        <v>3.8946212474489296E-2</v>
      </c>
    </row>
    <row r="41" spans="1:20" s="3" customFormat="1" ht="38.25" x14ac:dyDescent="0.15">
      <c r="A41" s="58">
        <f t="shared" si="12"/>
        <v>3.0699999999999985</v>
      </c>
      <c r="B41" s="59">
        <v>98114</v>
      </c>
      <c r="C41" s="59" t="str">
        <f>VLOOKUP($B41,[10]Boletim!$A:$H,2,"falso")</f>
        <v>SINAPI</v>
      </c>
      <c r="D41" s="60" t="str">
        <f>VLOOKUP($B41,[10]Boletim!$A:$H,8,"falso")</f>
        <v>-</v>
      </c>
      <c r="E41" s="61" t="str">
        <f>VLOOKUP($B41,[10]Boletim!$A:$H,4,"falso")</f>
        <v>Tampão fºfº articulado, classe B125 carga máxima 12,5 T, redondo tampa 600 mm, rede pluvial/esgoto, para chaminé, caixa de areia e poço visita assentado com concreto fck = 20MPa, fornecimento e assentamento</v>
      </c>
      <c r="F41" s="62">
        <f>VLOOKUP($B41,[10]Boletim!$A:$H,5,"falso")</f>
        <v>0</v>
      </c>
      <c r="G41" s="63"/>
      <c r="H41" s="59" t="str">
        <f>VLOOKUP($B41,[10]Boletim!$A:$H,6,"falso")</f>
        <v>UN</v>
      </c>
      <c r="I41" s="64">
        <f>VLOOKUP($B41,[10]Boletim!$A:$H,7,"falso")</f>
        <v>458.23</v>
      </c>
      <c r="J41" s="65">
        <f>[11]Dre_Disp_Estruturais!U44+[11]Dre_Disp_Estruturais!U48</f>
        <v>5</v>
      </c>
      <c r="K41" s="66">
        <f t="shared" si="14"/>
        <v>578.97</v>
      </c>
      <c r="L41" s="72">
        <f t="shared" si="13"/>
        <v>2894.85</v>
      </c>
      <c r="M41" s="67">
        <f t="shared" si="10"/>
        <v>3.8740199777302568E-3</v>
      </c>
      <c r="N41" s="57">
        <f t="shared" si="11"/>
        <v>2.4257743711828216E-2</v>
      </c>
    </row>
    <row r="42" spans="1:20" s="3" customFormat="1" x14ac:dyDescent="0.15">
      <c r="A42" s="58">
        <f t="shared" si="12"/>
        <v>3.0799999999999983</v>
      </c>
      <c r="B42" s="59" t="s">
        <v>83</v>
      </c>
      <c r="C42" s="59" t="str">
        <f>VLOOKUP($B42,[10]Boletim!$A:$H,2,"falso")</f>
        <v>composição</v>
      </c>
      <c r="D42" s="60" t="str">
        <f>VLOOKUP($B42,[10]Boletim!$A:$H,8,"falso")</f>
        <v>-</v>
      </c>
      <c r="E42" s="61" t="str">
        <f>VLOOKUP($B42,[10]Boletim!$A:$H,4,"falso")</f>
        <v xml:space="preserve">BLSC - Boca-de-lobo simples em concreto simples fck 20 MPa, incluindo forma, escavação, sarjeta de contorno (chama) em concreto e grelha em f°f° tipo pesada, conforme projeto </v>
      </c>
      <c r="F42" s="62" t="str">
        <f>VLOOKUP($B42,[10]Boletim!$A:$H,5,"falso")</f>
        <v>BL concreto</v>
      </c>
      <c r="G42" s="63"/>
      <c r="H42" s="59" t="str">
        <f>VLOOKUP($B42,[10]Boletim!$A:$H,6,"falso")</f>
        <v>UN</v>
      </c>
      <c r="I42" s="64">
        <f>VLOOKUP($B42,[10]Boletim!$A:$H,7,"falso")</f>
        <v>1080.9100000000001</v>
      </c>
      <c r="J42" s="65">
        <f>[11]Dre_Disp_Estruturais!U63</f>
        <v>1</v>
      </c>
      <c r="K42" s="66">
        <f t="shared" si="14"/>
        <v>1365.72</v>
      </c>
      <c r="L42" s="72">
        <f t="shared" si="13"/>
        <v>1365.72</v>
      </c>
      <c r="M42" s="67">
        <f t="shared" si="10"/>
        <v>1.8276686405118631E-3</v>
      </c>
      <c r="N42" s="57">
        <f t="shared" si="11"/>
        <v>1.1444214982509639E-2</v>
      </c>
    </row>
    <row r="43" spans="1:20" s="3" customFormat="1" x14ac:dyDescent="0.15">
      <c r="A43" s="58">
        <f t="shared" si="12"/>
        <v>3.0899999999999981</v>
      </c>
      <c r="B43" s="59" t="s">
        <v>84</v>
      </c>
      <c r="C43" s="59" t="str">
        <f>VLOOKUP($B43,[10]Boletim!$A:$H,2,"falso")</f>
        <v>composição</v>
      </c>
      <c r="D43" s="60" t="str">
        <f>VLOOKUP($B43,[10]Boletim!$A:$H,8,"falso")</f>
        <v>-</v>
      </c>
      <c r="E43" s="61" t="str">
        <f>VLOOKUP($B43,[10]Boletim!$A:$H,4,"falso")</f>
        <v xml:space="preserve">BLDC - Boca-de-lobo dupla em concreto simples fck 20 MPa, incluindo forma, escavação, sarjeta de contorno (chama) em concreto e grelhas em f°f° tipo pesada, conforme projeto </v>
      </c>
      <c r="F43" s="62">
        <f>VLOOKUP($B43,[10]Boletim!$A:$H,5,"falso")</f>
        <v>0</v>
      </c>
      <c r="G43" s="63"/>
      <c r="H43" s="59" t="str">
        <f>VLOOKUP($B43,[10]Boletim!$A:$H,6,"falso")</f>
        <v>UN</v>
      </c>
      <c r="I43" s="64">
        <f>VLOOKUP($B43,[10]Boletim!$A:$H,7,"falso")</f>
        <v>2032.03</v>
      </c>
      <c r="J43" s="65">
        <f>[11]Dre_Disp_Estruturais!U64</f>
        <v>1</v>
      </c>
      <c r="K43" s="66">
        <f t="shared" si="14"/>
        <v>2567.46</v>
      </c>
      <c r="L43" s="72">
        <f t="shared" si="13"/>
        <v>2567.46</v>
      </c>
      <c r="M43" s="67">
        <f t="shared" si="10"/>
        <v>3.4358917843837593E-3</v>
      </c>
      <c r="N43" s="57">
        <f t="shared" si="11"/>
        <v>2.1514339834661715E-2</v>
      </c>
      <c r="T43" s="91"/>
    </row>
    <row r="44" spans="1:20" s="3" customFormat="1" x14ac:dyDescent="0.15">
      <c r="A44" s="58">
        <f t="shared" si="12"/>
        <v>3.0999999999999979</v>
      </c>
      <c r="B44" s="59" t="s">
        <v>85</v>
      </c>
      <c r="C44" s="59" t="str">
        <f>VLOOKUP($B44,[10]Boletim!$A:$H,2,"falso")</f>
        <v>composição</v>
      </c>
      <c r="D44" s="60" t="str">
        <f>VLOOKUP($B44,[10]Boletim!$A:$H,8,"falso")</f>
        <v>-</v>
      </c>
      <c r="E44" s="61" t="str">
        <f>VLOOKUP($B44,[10]Boletim!$A:$H,4,"falso")</f>
        <v xml:space="preserve">BLTC - Boca-de-lobo tripla em concreto simples fck 20 MPa, incluindo forma, escavação, sarjeta de contorno (chama) em concreto e grelhas em f°f° tipo pesada, conforme projeto </v>
      </c>
      <c r="F44" s="62">
        <f>VLOOKUP($B44,[10]Boletim!$A:$H,5,"falso")</f>
        <v>0</v>
      </c>
      <c r="G44" s="63"/>
      <c r="H44" s="59" t="str">
        <f>VLOOKUP($B44,[10]Boletim!$A:$H,6,"falso")</f>
        <v>UN</v>
      </c>
      <c r="I44" s="64">
        <f>VLOOKUP($B44,[10]Boletim!$A:$H,7,"falso")</f>
        <v>2983.11</v>
      </c>
      <c r="J44" s="65">
        <f>[11]Dre_Disp_Estruturais!U65</f>
        <v>6</v>
      </c>
      <c r="K44" s="66">
        <f t="shared" si="14"/>
        <v>3769.15</v>
      </c>
      <c r="L44" s="72">
        <f t="shared" si="13"/>
        <v>22614.9</v>
      </c>
      <c r="M44" s="67">
        <f t="shared" si="10"/>
        <v>3.0264288095884759E-2</v>
      </c>
      <c r="N44" s="57">
        <f t="shared" si="11"/>
        <v>0.18950427423480454</v>
      </c>
      <c r="T44" s="91"/>
    </row>
    <row r="45" spans="1:20" s="3" customFormat="1" x14ac:dyDescent="0.15">
      <c r="A45" s="58">
        <f t="shared" si="12"/>
        <v>3.1099999999999977</v>
      </c>
      <c r="B45" s="59">
        <v>100953</v>
      </c>
      <c r="C45" s="59" t="str">
        <f>VLOOKUP($B45,[10]Boletim!$A:$H,2,"falso")</f>
        <v>SINAPI</v>
      </c>
      <c r="D45" s="60" t="str">
        <f>VLOOKUP($B45,[10]Boletim!$A:$H,8,"falso")</f>
        <v>-</v>
      </c>
      <c r="E45" s="61" t="str">
        <f>VLOOKUP($B45,[10]Boletim!$A:$H,4,"falso")</f>
        <v>Transporte com caminhão carroceria com guindauto (munck),  momento máximo de carga 11,7 tm, em via urbana pavimentada, adicional para DMT excedente a 30 km (unidade: txkm). af_07/2020</v>
      </c>
      <c r="F45" s="62">
        <f>VLOOKUP($B45,[10]Boletim!$A:$H,5,"falso")</f>
        <v>0</v>
      </c>
      <c r="G45" s="63">
        <f>$P$2</f>
        <v>98</v>
      </c>
      <c r="H45" s="59" t="str">
        <f>VLOOKUP($B45,[10]Boletim!$A:$H,6,"falso")</f>
        <v>TXKM</v>
      </c>
      <c r="I45" s="64">
        <f>VLOOKUP($B45,[10]Boletim!$A:$H,7,"falso")</f>
        <v>0.57999999999999996</v>
      </c>
      <c r="J45" s="65">
        <f>ROUND((J35*0.18+J36*0.347)*G45,2)</f>
        <v>9396.84</v>
      </c>
      <c r="K45" s="66">
        <f t="shared" si="14"/>
        <v>0.73</v>
      </c>
      <c r="L45" s="72">
        <f t="shared" si="13"/>
        <v>6859.69</v>
      </c>
      <c r="M45" s="67">
        <f t="shared" si="10"/>
        <v>9.17994925506899E-3</v>
      </c>
      <c r="N45" s="57">
        <f t="shared" si="11"/>
        <v>5.7481597306454871E-2</v>
      </c>
      <c r="T45" s="91"/>
    </row>
    <row r="46" spans="1:20" s="3" customFormat="1" ht="27" x14ac:dyDescent="0.15">
      <c r="A46" s="58">
        <f t="shared" si="12"/>
        <v>3.1199999999999974</v>
      </c>
      <c r="B46" s="59">
        <v>93593</v>
      </c>
      <c r="C46" s="59" t="str">
        <f>VLOOKUP($B46,[10]Boletim!$A:$H,2,"falso")</f>
        <v>SINAPI</v>
      </c>
      <c r="D46" s="60" t="str">
        <f>VLOOKUP($B46,[10]Boletim!$A:$H,8,"falso")</f>
        <v>-</v>
      </c>
      <c r="E46" s="61" t="str">
        <f>VLOOKUP($B46,[10]Boletim!$A:$H,4,"falso")</f>
        <v>Transporte com caminhão basculante de 14 m3, em via urbana pavimentada, DMT acima de 30 km. Af_04/2016</v>
      </c>
      <c r="F46" s="87" t="s">
        <v>78</v>
      </c>
      <c r="G46" s="63">
        <f>$P$18</f>
        <v>113</v>
      </c>
      <c r="H46" s="59" t="str">
        <f>VLOOKUP($B46,[10]Boletim!$A:$H,6,"falso")</f>
        <v>M3XKM</v>
      </c>
      <c r="I46" s="64">
        <f>VLOOKUP($B46,[10]Boletim!$A:$H,7,"falso")</f>
        <v>0.49</v>
      </c>
      <c r="J46" s="65">
        <f>ROUND([11]Dre_Disp_Estruturais!U106*G46,2)</f>
        <v>2265.65</v>
      </c>
      <c r="K46" s="66">
        <f t="shared" si="14"/>
        <v>0.61</v>
      </c>
      <c r="L46" s="72">
        <f t="shared" si="13"/>
        <v>1382.04</v>
      </c>
      <c r="M46" s="67">
        <f t="shared" si="10"/>
        <v>1.8495088070270738E-3</v>
      </c>
      <c r="N46" s="57">
        <f t="shared" si="11"/>
        <v>1.1580970385165057E-2</v>
      </c>
      <c r="T46" s="91"/>
    </row>
    <row r="47" spans="1:20" s="3" customFormat="1" x14ac:dyDescent="0.15">
      <c r="A47" s="58">
        <f t="shared" si="12"/>
        <v>3.1299999999999972</v>
      </c>
      <c r="B47" s="59">
        <v>100973</v>
      </c>
      <c r="C47" s="59" t="str">
        <f>VLOOKUP($B47,[10]Boletim!$A:$H,2,"falso")</f>
        <v>SINAPI</v>
      </c>
      <c r="D47" s="60" t="str">
        <f>VLOOKUP($B47,[10]Boletim!$A:$H,8,"falso")</f>
        <v>-</v>
      </c>
      <c r="E47" s="61" t="str">
        <f>VLOOKUP($B47,[10]Boletim!$A:$H,4,"falso")</f>
        <v>Carga, manobra e descarga de solos e materiais granulares em caminhão basculante 6 m³ - carga com pá carregadeira (caçamba de 1,7 a 2,8 m³ / 128 hp) e descarga livre (unidade: m3). af_07/2020</v>
      </c>
      <c r="F47" s="62">
        <f>VLOOKUP($B47,[10]Boletim!$A:$H,5,"falso")</f>
        <v>0</v>
      </c>
      <c r="G47" s="63"/>
      <c r="H47" s="59" t="str">
        <f>VLOOKUP($B47,[10]Boletim!$A:$H,6,"falso")</f>
        <v>M3</v>
      </c>
      <c r="I47" s="64">
        <f>VLOOKUP($B47,[10]Boletim!$A:$H,7,"falso")</f>
        <v>5.14</v>
      </c>
      <c r="J47" s="65">
        <f>[11]Dre_Disp_Estruturais!U106</f>
        <v>20.05</v>
      </c>
      <c r="K47" s="66">
        <f t="shared" si="14"/>
        <v>6.49</v>
      </c>
      <c r="L47" s="72">
        <f t="shared" si="13"/>
        <v>130.12</v>
      </c>
      <c r="M47" s="67">
        <f t="shared" si="10"/>
        <v>1.7413250410289343E-4</v>
      </c>
      <c r="N47" s="57">
        <f t="shared" si="11"/>
        <v>1.0903561883286138E-3</v>
      </c>
    </row>
    <row r="48" spans="1:20" s="3" customFormat="1" x14ac:dyDescent="0.15">
      <c r="A48" s="58">
        <f t="shared" si="12"/>
        <v>3.139999999999997</v>
      </c>
      <c r="B48" s="59" t="s">
        <v>86</v>
      </c>
      <c r="C48" s="59" t="str">
        <f>VLOOKUP($B48,[10]Boletim!$A:$H,2,"falso")</f>
        <v>composição</v>
      </c>
      <c r="D48" s="60" t="str">
        <f>VLOOKUP($B48,[10]Boletim!$A:$H,8,"falso")</f>
        <v>-</v>
      </c>
      <c r="E48" s="61" t="str">
        <f>VLOOKUP($B48,[10]Boletim!$A:$H,4,"falso")</f>
        <v>Carga, manobra e descarga de materiais diversos em caminhão carroceria - carga e descaga manuais (Refer. SICRO CÓD.5915474)</v>
      </c>
      <c r="F48" s="62">
        <f>VLOOKUP($B48,[10]Boletim!$A:$H,5,"falso")</f>
        <v>0</v>
      </c>
      <c r="G48" s="63"/>
      <c r="H48" s="59" t="str">
        <f>VLOOKUP($B48,[10]Boletim!$A:$H,6,"falso")</f>
        <v>T</v>
      </c>
      <c r="I48" s="64">
        <f>VLOOKUP($B48,[10]Boletim!$A:$H,7,"falso")</f>
        <v>18.260000000000002</v>
      </c>
      <c r="J48" s="65">
        <f>[11]Dre_Disp_Estruturais!U108</f>
        <v>95.89</v>
      </c>
      <c r="K48" s="66">
        <f t="shared" si="14"/>
        <v>23.07</v>
      </c>
      <c r="L48" s="72">
        <f t="shared" si="13"/>
        <v>2212.1799999999998</v>
      </c>
      <c r="M48" s="67">
        <f t="shared" si="10"/>
        <v>2.9604399241188041E-3</v>
      </c>
      <c r="N48" s="57">
        <f t="shared" si="11"/>
        <v>1.8537228348422936E-2</v>
      </c>
    </row>
    <row r="49" spans="1:14" s="3" customFormat="1" x14ac:dyDescent="0.15">
      <c r="A49" s="58"/>
      <c r="B49" s="59"/>
      <c r="C49" s="59"/>
      <c r="D49" s="71"/>
      <c r="E49" s="61"/>
      <c r="F49" s="62"/>
      <c r="G49" s="63"/>
      <c r="H49" s="59"/>
      <c r="I49" s="59"/>
      <c r="J49" s="65"/>
      <c r="K49" s="66"/>
      <c r="L49" s="72" t="str">
        <f>IF(L34=0,0,"")</f>
        <v/>
      </c>
      <c r="M49" s="67"/>
      <c r="N49" s="57"/>
    </row>
    <row r="50" spans="1:14" s="3" customFormat="1" ht="30" customHeight="1" x14ac:dyDescent="0.15">
      <c r="A50" s="73">
        <f>IF(L34&gt;0,A34+1,A34)</f>
        <v>4</v>
      </c>
      <c r="B50" s="74"/>
      <c r="C50" s="74"/>
      <c r="D50" s="74"/>
      <c r="E50" s="75" t="s">
        <v>87</v>
      </c>
      <c r="F50" s="76" t="s">
        <v>88</v>
      </c>
      <c r="G50" s="77"/>
      <c r="H50" s="78"/>
      <c r="I50" s="79"/>
      <c r="J50" s="80"/>
      <c r="K50" s="81" t="str">
        <f>CONCATENATE("SUB-TOTAL ",A50)</f>
        <v>SUB-TOTAL 4</v>
      </c>
      <c r="L50" s="82">
        <f>SUM(L51:L57)</f>
        <v>15992.439999999999</v>
      </c>
      <c r="M50" s="83">
        <f t="shared" ref="M50:M57" si="15">L50/L$107</f>
        <v>2.1401810820129701E-2</v>
      </c>
      <c r="N50" s="57">
        <f t="shared" ref="N50:N57" si="16">L50/L$50</f>
        <v>1</v>
      </c>
    </row>
    <row r="51" spans="1:14" s="3" customFormat="1" x14ac:dyDescent="0.15">
      <c r="A51" s="58">
        <f t="shared" ref="A51:A57" si="17">IF(J51&gt;0,A50+0.01,A50)</f>
        <v>4.01</v>
      </c>
      <c r="B51" s="59" t="s">
        <v>89</v>
      </c>
      <c r="C51" s="59" t="str">
        <f>VLOOKUP($B51,[10]Boletim!$A:$H,2,"falso")</f>
        <v>composição</v>
      </c>
      <c r="D51" s="60" t="str">
        <f>VLOOKUP($B51,[10]Boletim!$A:$H,8,"falso")</f>
        <v>-</v>
      </c>
      <c r="E51" s="61" t="str">
        <f>VLOOKUP($B51,[10]Boletim!$A:$H,4,"falso")</f>
        <v>Preparo do subleito, escavação e carga. Exclusive transporte</v>
      </c>
      <c r="F51" s="62">
        <f>VLOOKUP($B51,[10]Boletim!$A:$H,5,"falso")</f>
        <v>0</v>
      </c>
      <c r="G51" s="63"/>
      <c r="H51" s="59" t="str">
        <f>VLOOKUP($B51,[10]Boletim!$A:$H,6,"falso")</f>
        <v>M3</v>
      </c>
      <c r="I51" s="64">
        <f>VLOOKUP($B51,[10]Boletim!$A:$H,7,"falso")</f>
        <v>3.37</v>
      </c>
      <c r="J51" s="65">
        <f>[11]Pav_Terraplenagem!M74</f>
        <v>863.62</v>
      </c>
      <c r="K51" s="66">
        <f t="shared" ref="K51:K57" si="18">TRUNC(I51*(1+$K$9),2)</f>
        <v>4.25</v>
      </c>
      <c r="L51" s="72">
        <f t="shared" ref="L51:L57" si="19">TRUNC(J51*K51,2)</f>
        <v>3670.38</v>
      </c>
      <c r="M51" s="67">
        <f t="shared" si="15"/>
        <v>4.9118695082168611E-3</v>
      </c>
      <c r="N51" s="57">
        <f t="shared" si="16"/>
        <v>0.2295071921482901</v>
      </c>
    </row>
    <row r="52" spans="1:14" s="3" customFormat="1" x14ac:dyDescent="0.15">
      <c r="A52" s="58">
        <f t="shared" si="17"/>
        <v>4.0199999999999996</v>
      </c>
      <c r="B52" s="59">
        <v>100574</v>
      </c>
      <c r="C52" s="59" t="str">
        <f>VLOOKUP($B52,[10]Boletim!$A:$H,2,"falso")</f>
        <v>SINAPI</v>
      </c>
      <c r="D52" s="60" t="str">
        <f>VLOOKUP($B52,[10]Boletim!$A:$H,8,"falso")</f>
        <v>-</v>
      </c>
      <c r="E52" s="61" t="str">
        <f>VLOOKUP($B52,[10]Boletim!$A:$H,4,"falso")</f>
        <v>Espalhamento de material, com utilização de trator de esteiras de 165 hp</v>
      </c>
      <c r="F52" s="62">
        <f>VLOOKUP($B52,[10]Boletim!$A:$H,5,"falso")</f>
        <v>0</v>
      </c>
      <c r="G52" s="63"/>
      <c r="H52" s="59" t="str">
        <f>VLOOKUP($B52,[10]Boletim!$A:$H,6,"falso")</f>
        <v>M3</v>
      </c>
      <c r="I52" s="64">
        <f>VLOOKUP($B52,[10]Boletim!$A:$H,7,"falso")</f>
        <v>0.85</v>
      </c>
      <c r="J52" s="65">
        <f>ROUND(J53*1.25,2)</f>
        <v>1.58</v>
      </c>
      <c r="K52" s="66">
        <f t="shared" si="18"/>
        <v>1.07</v>
      </c>
      <c r="L52" s="72">
        <f t="shared" si="19"/>
        <v>1.69</v>
      </c>
      <c r="M52" s="67">
        <f t="shared" si="15"/>
        <v>2.2616348903618959E-6</v>
      </c>
      <c r="N52" s="57">
        <f t="shared" si="16"/>
        <v>1.0567493140508891E-4</v>
      </c>
    </row>
    <row r="53" spans="1:14" s="3" customFormat="1" x14ac:dyDescent="0.15">
      <c r="A53" s="58">
        <f t="shared" si="17"/>
        <v>4.0299999999999994</v>
      </c>
      <c r="B53" s="59">
        <v>96385</v>
      </c>
      <c r="C53" s="59" t="str">
        <f>VLOOKUP($B53,[10]Boletim!$A:$H,2,"falso")</f>
        <v>SINAPI</v>
      </c>
      <c r="D53" s="60" t="str">
        <f>VLOOKUP($B53,[10]Boletim!$A:$H,8,"falso")</f>
        <v>-</v>
      </c>
      <c r="E53" s="61" t="str">
        <f>VLOOKUP($B53,[10]Boletim!$A:$H,4,"falso")</f>
        <v>Execução e compactação de aterro com solo predominantemente argiloso 95% PN. Exclusive escavação, carga e transporte e solo. Af_09/2017</v>
      </c>
      <c r="F53" s="62">
        <f>VLOOKUP($B53,[10]Boletim!$A:$H,5,"falso")</f>
        <v>0</v>
      </c>
      <c r="G53" s="63"/>
      <c r="H53" s="59" t="str">
        <f>VLOOKUP($B53,[10]Boletim!$A:$H,6,"falso")</f>
        <v>M3</v>
      </c>
      <c r="I53" s="64">
        <f>VLOOKUP($B53,[10]Boletim!$A:$H,7,"falso")</f>
        <v>6.49</v>
      </c>
      <c r="J53" s="65">
        <f>[11]Pav_Terraplenagem!M78</f>
        <v>1.26</v>
      </c>
      <c r="K53" s="66">
        <f t="shared" si="18"/>
        <v>8.1999999999999993</v>
      </c>
      <c r="L53" s="72">
        <f t="shared" si="19"/>
        <v>10.33</v>
      </c>
      <c r="M53" s="67">
        <f t="shared" si="15"/>
        <v>1.3824075986649932E-5</v>
      </c>
      <c r="N53" s="57">
        <f t="shared" si="16"/>
        <v>6.4593020202045469E-4</v>
      </c>
    </row>
    <row r="54" spans="1:14" s="3" customFormat="1" x14ac:dyDescent="0.15">
      <c r="A54" s="58">
        <f t="shared" si="17"/>
        <v>4.0399999999999991</v>
      </c>
      <c r="B54" s="59">
        <v>100973</v>
      </c>
      <c r="C54" s="59" t="str">
        <f>VLOOKUP($B54,[10]Boletim!$A:$H,2,"falso")</f>
        <v>SINAPI</v>
      </c>
      <c r="D54" s="60" t="str">
        <f>VLOOKUP($B54,[10]Boletim!$A:$H,8,"falso")</f>
        <v>-</v>
      </c>
      <c r="E54" s="61" t="str">
        <f>VLOOKUP($B54,[10]Boletim!$A:$H,4,"falso")</f>
        <v>Carga, manobra e descarga de solos e materiais granulares em caminhão basculante 6 m³ - carga com pá carregadeira (caçamba de 1,7 a 2,8 m³ / 128 hp) e descarga livre (unidade: m3). af_07/2020</v>
      </c>
      <c r="F54" s="62">
        <f>VLOOKUP($B54,[10]Boletim!$A:$H,5,"falso")</f>
        <v>0</v>
      </c>
      <c r="G54" s="63"/>
      <c r="H54" s="59" t="str">
        <f>VLOOKUP($B54,[10]Boletim!$A:$H,6,"falso")</f>
        <v>M3</v>
      </c>
      <c r="I54" s="64">
        <f>VLOOKUP($B54,[10]Boletim!$A:$H,7,"falso")</f>
        <v>5.14</v>
      </c>
      <c r="J54" s="65">
        <f>[11]Pav_Terraplenagem!M83</f>
        <v>1.58</v>
      </c>
      <c r="K54" s="66">
        <f t="shared" si="18"/>
        <v>6.49</v>
      </c>
      <c r="L54" s="72">
        <f t="shared" si="19"/>
        <v>10.25</v>
      </c>
      <c r="M54" s="67">
        <f t="shared" si="15"/>
        <v>1.3717016346869487E-5</v>
      </c>
      <c r="N54" s="57">
        <f t="shared" si="16"/>
        <v>6.4092783840364578E-4</v>
      </c>
    </row>
    <row r="55" spans="1:14" s="3" customFormat="1" ht="27" x14ac:dyDescent="0.15">
      <c r="A55" s="58">
        <f t="shared" si="17"/>
        <v>4.0499999999999989</v>
      </c>
      <c r="B55" s="59">
        <v>95876</v>
      </c>
      <c r="C55" s="59" t="str">
        <f>VLOOKUP($B55,[10]Boletim!$A:$H,2,"falso")</f>
        <v>SINAPI</v>
      </c>
      <c r="D55" s="60" t="str">
        <f>VLOOKUP($B55,[10]Boletim!$A:$H,8,"falso")</f>
        <v>-</v>
      </c>
      <c r="E55" s="61" t="str">
        <f>VLOOKUP($B55,[10]Boletim!$A:$H,4,"falso")</f>
        <v>Transporte com caminhão basculante de 14 m3, em via urbana pavimentada, DMT até 30 km. Af_12/2016</v>
      </c>
      <c r="F55" s="87" t="s">
        <v>78</v>
      </c>
      <c r="G55" s="63">
        <f>$P$5</f>
        <v>5</v>
      </c>
      <c r="H55" s="59" t="str">
        <f>VLOOKUP($B55,[10]Boletim!$A:$H,6,"falso")</f>
        <v>M3XKM</v>
      </c>
      <c r="I55" s="64">
        <f>VLOOKUP($B55,[10]Boletim!$A:$H,7,"falso")</f>
        <v>1.23</v>
      </c>
      <c r="J55" s="65">
        <f>ROUND(([11]Pav_Terraplenagem!M83)*G55*2,2)</f>
        <v>15.8</v>
      </c>
      <c r="K55" s="66">
        <f t="shared" si="18"/>
        <v>1.55</v>
      </c>
      <c r="L55" s="72">
        <f t="shared" si="19"/>
        <v>24.49</v>
      </c>
      <c r="M55" s="67">
        <f t="shared" si="15"/>
        <v>3.2773632227788655E-5</v>
      </c>
      <c r="N55" s="57">
        <f t="shared" si="16"/>
        <v>1.5313485621956376E-3</v>
      </c>
    </row>
    <row r="56" spans="1:14" s="3" customFormat="1" ht="27" x14ac:dyDescent="0.15">
      <c r="A56" s="58">
        <f t="shared" si="17"/>
        <v>4.0599999999999987</v>
      </c>
      <c r="B56" s="59">
        <v>95876</v>
      </c>
      <c r="C56" s="59" t="str">
        <f>VLOOKUP($B56,[10]Boletim!$A:$H,2,"falso")</f>
        <v>SINAPI</v>
      </c>
      <c r="D56" s="60" t="str">
        <f>VLOOKUP($B56,[10]Boletim!$A:$H,8,"falso")</f>
        <v>-</v>
      </c>
      <c r="E56" s="61" t="str">
        <f>VLOOKUP($B56,[10]Boletim!$A:$H,4,"falso")</f>
        <v>Transporte com caminhão basculante de 14 m3, em via urbana pavimentada, DMT até 30 km. Af_12/2016</v>
      </c>
      <c r="F56" s="87" t="s">
        <v>78</v>
      </c>
      <c r="G56" s="63">
        <f>$P$6</f>
        <v>5</v>
      </c>
      <c r="H56" s="59" t="str">
        <f>VLOOKUP($B56,[10]Boletim!$A:$H,6,"falso")</f>
        <v>M3XKM</v>
      </c>
      <c r="I56" s="64">
        <f>VLOOKUP($B56,[10]Boletim!$A:$H,7,"falso")</f>
        <v>1.23</v>
      </c>
      <c r="J56" s="65">
        <f>ROUND([11]Pav_Terraplenagem!M82*G56,2)</f>
        <v>4310.1499999999996</v>
      </c>
      <c r="K56" s="66">
        <f t="shared" si="18"/>
        <v>1.55</v>
      </c>
      <c r="L56" s="72">
        <f t="shared" si="19"/>
        <v>6680.73</v>
      </c>
      <c r="M56" s="67">
        <f t="shared" si="15"/>
        <v>8.940456840880134E-3</v>
      </c>
      <c r="N56" s="57">
        <f t="shared" si="16"/>
        <v>0.41774300857155006</v>
      </c>
    </row>
    <row r="57" spans="1:14" s="3" customFormat="1" x14ac:dyDescent="0.15">
      <c r="A57" s="58">
        <f t="shared" si="17"/>
        <v>4.0699999999999985</v>
      </c>
      <c r="B57" s="59">
        <v>100973</v>
      </c>
      <c r="C57" s="59" t="str">
        <f>VLOOKUP($B57,[10]Boletim!$A:$H,2,"falso")</f>
        <v>SINAPI</v>
      </c>
      <c r="D57" s="60" t="str">
        <f>VLOOKUP($B57,[10]Boletim!$A:$H,8,"falso")</f>
        <v>-</v>
      </c>
      <c r="E57" s="61" t="str">
        <f>VLOOKUP($B57,[10]Boletim!$A:$H,4,"falso")</f>
        <v>Carga, manobra e descarga de solos e materiais granulares em caminhão basculante 6 m³ - carga com pá carregadeira (caçamba de 1,7 a 2,8 m³ / 128 hp) e descarga livre (unidade: m3). af_07/2020</v>
      </c>
      <c r="F57" s="62">
        <f>VLOOKUP($B57,[10]Boletim!$A:$H,5,"falso")</f>
        <v>0</v>
      </c>
      <c r="G57" s="63"/>
      <c r="H57" s="59" t="str">
        <f>VLOOKUP($B57,[10]Boletim!$A:$H,6,"falso")</f>
        <v>M3</v>
      </c>
      <c r="I57" s="64">
        <f>VLOOKUP($B57,[10]Boletim!$A:$H,7,"falso")</f>
        <v>5.14</v>
      </c>
      <c r="J57" s="65">
        <f>[11]Pav_Terraplenagem!M85+[11]Pav_Terraplenagem!M86+[11]Pav_Terraplenagem!M87</f>
        <v>862.03</v>
      </c>
      <c r="K57" s="66">
        <f t="shared" si="18"/>
        <v>6.49</v>
      </c>
      <c r="L57" s="72">
        <f t="shared" si="19"/>
        <v>5594.57</v>
      </c>
      <c r="M57" s="67">
        <f t="shared" si="15"/>
        <v>7.4869081115810365E-3</v>
      </c>
      <c r="N57" s="57">
        <f t="shared" si="16"/>
        <v>0.34982591774613508</v>
      </c>
    </row>
    <row r="58" spans="1:14" s="3" customFormat="1" x14ac:dyDescent="0.15">
      <c r="A58" s="58"/>
      <c r="B58" s="59"/>
      <c r="C58" s="59"/>
      <c r="D58" s="71"/>
      <c r="E58" s="61"/>
      <c r="F58" s="62"/>
      <c r="G58" s="63"/>
      <c r="H58" s="59"/>
      <c r="I58" s="59"/>
      <c r="J58" s="65"/>
      <c r="K58" s="66"/>
      <c r="L58" s="72" t="str">
        <f>IF(L50=0,0,"")</f>
        <v/>
      </c>
      <c r="M58" s="67"/>
      <c r="N58" s="57"/>
    </row>
    <row r="59" spans="1:14" s="3" customFormat="1" ht="30" customHeight="1" x14ac:dyDescent="0.15">
      <c r="A59" s="73">
        <f>IF(L50&gt;0,A50+1,A50)</f>
        <v>5</v>
      </c>
      <c r="B59" s="74"/>
      <c r="C59" s="74"/>
      <c r="D59" s="74"/>
      <c r="E59" s="75" t="s">
        <v>90</v>
      </c>
      <c r="F59" s="76" t="s">
        <v>91</v>
      </c>
      <c r="G59" s="77"/>
      <c r="H59" s="78"/>
      <c r="I59" s="79"/>
      <c r="J59" s="80"/>
      <c r="K59" s="81" t="str">
        <f>CONCATENATE("SUB-TOTAL ",A59)</f>
        <v>SUB-TOTAL 5</v>
      </c>
      <c r="L59" s="82">
        <f>SUM(L60:L72)</f>
        <v>296671.89</v>
      </c>
      <c r="M59" s="83">
        <f t="shared" ref="M59:M72" si="20">L59/L$107</f>
        <v>0.39701982095479671</v>
      </c>
      <c r="N59" s="57">
        <f t="shared" ref="N59:N72" si="21">L59/L$59</f>
        <v>1</v>
      </c>
    </row>
    <row r="60" spans="1:14" s="3" customFormat="1" x14ac:dyDescent="0.15">
      <c r="A60" s="58">
        <f t="shared" ref="A60:A69" si="22">IF(J60&gt;0,A59+0.01,A59)</f>
        <v>5.01</v>
      </c>
      <c r="B60" s="59">
        <v>100577</v>
      </c>
      <c r="C60" s="59" t="str">
        <f>VLOOKUP($B60,[10]Boletim!$A:$H,2,"falso")</f>
        <v>SINAPI</v>
      </c>
      <c r="D60" s="60" t="str">
        <f>VLOOKUP($B60,[10]Boletim!$A:$H,8,"falso")</f>
        <v>-</v>
      </c>
      <c r="E60" s="61" t="str">
        <f>VLOOKUP($B60,[10]Boletim!$A:$H,4,"falso")</f>
        <v>Regularização e compactação de subleito de solo predominantemente arenoso, 100% PI, até 20 cm de espessura</v>
      </c>
      <c r="F60" s="62">
        <f>VLOOKUP($B60,[10]Boletim!$A:$H,5,"falso")</f>
        <v>0</v>
      </c>
      <c r="G60" s="63"/>
      <c r="H60" s="59" t="str">
        <f>VLOOKUP($B60,[10]Boletim!$A:$H,6,"falso")</f>
        <v>M2</v>
      </c>
      <c r="I60" s="64">
        <f>VLOOKUP($B60,[10]Boletim!$A:$H,7,"falso")</f>
        <v>0.63</v>
      </c>
      <c r="J60" s="65">
        <f>[11]Pav_Estrutura!M9</f>
        <v>4107.3</v>
      </c>
      <c r="K60" s="66">
        <f>TRUNC(I60*(1+$K$9),2)</f>
        <v>0.79</v>
      </c>
      <c r="L60" s="72">
        <f>TRUNC(J60*K60,2)</f>
        <v>3244.76</v>
      </c>
      <c r="M60" s="67">
        <f t="shared" si="20"/>
        <v>4.3422854596749504E-3</v>
      </c>
      <c r="N60" s="57">
        <f t="shared" si="21"/>
        <v>1.0937200689960886E-2</v>
      </c>
    </row>
    <row r="61" spans="1:14" s="3" customFormat="1" x14ac:dyDescent="0.15">
      <c r="A61" s="58">
        <f t="shared" si="22"/>
        <v>5.0199999999999996</v>
      </c>
      <c r="B61" s="59">
        <v>6079</v>
      </c>
      <c r="C61" s="59" t="str">
        <f>VLOOKUP($B61,[10]Boletim!$A:$H,2,"falso")</f>
        <v>cotação - SINAPI</v>
      </c>
      <c r="D61" s="60" t="str">
        <f>VLOOKUP($B61,[10]Boletim!$A:$H,8,"falso")</f>
        <v>-</v>
      </c>
      <c r="E61" s="61" t="str">
        <f>VLOOKUP($B61,[10]Boletim!$A:$H,4,"falso")</f>
        <v>Argila, argila vermelha, argila arenosa ou arenito  (posto jazida / fornecedor, sem frete)</v>
      </c>
      <c r="F61" s="62">
        <f>VLOOKUP($B61,[10]Boletim!$A:$H,5,"falso")</f>
        <v>0</v>
      </c>
      <c r="G61" s="63"/>
      <c r="H61" s="59" t="str">
        <f>VLOOKUP($B61,[10]Boletim!$A:$H,6,"falso")</f>
        <v xml:space="preserve">M3    </v>
      </c>
      <c r="I61" s="64">
        <f>VLOOKUP($B61,[10]Boletim!$A:$H,7,"falso")</f>
        <v>9.43</v>
      </c>
      <c r="J61" s="65">
        <f>[11]Pav_Estrutura!M28</f>
        <v>380.06</v>
      </c>
      <c r="K61" s="89">
        <f>TRUNC(I61*(1+$K$10),2)</f>
        <v>11.4</v>
      </c>
      <c r="L61" s="72">
        <f t="shared" ref="L61:L72" si="23">TRUNC(J61*K61,2)</f>
        <v>4332.68</v>
      </c>
      <c r="M61" s="67">
        <f t="shared" si="20"/>
        <v>5.7981895010492191E-3</v>
      </c>
      <c r="N61" s="57">
        <f t="shared" si="21"/>
        <v>1.4604282192020283E-2</v>
      </c>
    </row>
    <row r="62" spans="1:14" s="3" customFormat="1" x14ac:dyDescent="0.15">
      <c r="A62" s="58">
        <f t="shared" si="22"/>
        <v>5.0299999999999994</v>
      </c>
      <c r="B62" s="59">
        <v>100973</v>
      </c>
      <c r="C62" s="59" t="str">
        <f>VLOOKUP($B62,[10]Boletim!$A:$H,2,"falso")</f>
        <v>SINAPI</v>
      </c>
      <c r="D62" s="60" t="str">
        <f>VLOOKUP($B62,[10]Boletim!$A:$H,8,"falso")</f>
        <v>-</v>
      </c>
      <c r="E62" s="61" t="str">
        <f>VLOOKUP($B62,[10]Boletim!$A:$H,4,"falso")</f>
        <v>Carga, manobra e descarga de solos e materiais granulares em caminhão basculante 6 m³ - carga com pá carregadeira (caçamba de 1,7 a 2,8 m³ / 128 hp) e descarga livre (unidade: m3). af_07/2020</v>
      </c>
      <c r="F62" s="62">
        <f>VLOOKUP($B62,[10]Boletim!$A:$H,5,"falso")</f>
        <v>0</v>
      </c>
      <c r="G62" s="63"/>
      <c r="H62" s="59" t="str">
        <f>VLOOKUP($B62,[10]Boletim!$A:$H,6,"falso")</f>
        <v>M3</v>
      </c>
      <c r="I62" s="64">
        <f>VLOOKUP($B62,[10]Boletim!$A:$H,7,"falso")</f>
        <v>5.14</v>
      </c>
      <c r="J62" s="65">
        <f>[11]Pav_Estrutura!M28+[11]Pav_Estrutura!M18</f>
        <v>380.06</v>
      </c>
      <c r="K62" s="89">
        <f>TRUNC(I62*(1+$K$9),2)</f>
        <v>6.49</v>
      </c>
      <c r="L62" s="72">
        <f t="shared" si="23"/>
        <v>2466.58</v>
      </c>
      <c r="M62" s="67">
        <f t="shared" si="20"/>
        <v>3.3008895786206184E-3</v>
      </c>
      <c r="N62" s="57">
        <f t="shared" si="21"/>
        <v>8.314168221330305E-3</v>
      </c>
    </row>
    <row r="63" spans="1:14" s="3" customFormat="1" ht="27" x14ac:dyDescent="0.15">
      <c r="A63" s="58">
        <f>IF(J63&gt;0,A61+0.01,A61)</f>
        <v>5.0299999999999994</v>
      </c>
      <c r="B63" s="59">
        <v>95875</v>
      </c>
      <c r="C63" s="59" t="str">
        <f>VLOOKUP($B63,[10]Boletim!$A:$H,2,"falso")</f>
        <v>SINAPI</v>
      </c>
      <c r="D63" s="60" t="str">
        <f>VLOOKUP($B63,[10]Boletim!$A:$H,8,"falso")</f>
        <v>-</v>
      </c>
      <c r="E63" s="61" t="str">
        <f>VLOOKUP($B63,[10]Boletim!$A:$H,4,"falso")</f>
        <v>Transporte com caminhão basculante de 10 m3, em via urbana pavimentada, DMT até 30 km. Af_12/2016</v>
      </c>
      <c r="F63" s="87" t="s">
        <v>78</v>
      </c>
      <c r="G63" s="63">
        <f>$P$3</f>
        <v>5</v>
      </c>
      <c r="H63" s="59" t="str">
        <f>VLOOKUP($B63,[10]Boletim!$A:$H,6,"falso")</f>
        <v>M3XKM</v>
      </c>
      <c r="I63" s="64">
        <f>VLOOKUP($B63,[10]Boletim!$A:$H,7,"falso")</f>
        <v>1.38</v>
      </c>
      <c r="J63" s="65">
        <f>ROUND(J61*G63,2)</f>
        <v>1900.3</v>
      </c>
      <c r="K63" s="66">
        <f>TRUNC(I63*(1+$K$9),2)</f>
        <v>1.74</v>
      </c>
      <c r="L63" s="72">
        <f t="shared" si="23"/>
        <v>3306.52</v>
      </c>
      <c r="M63" s="67">
        <f t="shared" si="20"/>
        <v>4.4249355015854534E-3</v>
      </c>
      <c r="N63" s="57">
        <f t="shared" si="21"/>
        <v>1.1145376799938813E-2</v>
      </c>
    </row>
    <row r="64" spans="1:14" s="3" customFormat="1" x14ac:dyDescent="0.15">
      <c r="A64" s="58">
        <f>IF(J64&gt;0,A63+0.01,A63)</f>
        <v>5.0399999999999991</v>
      </c>
      <c r="B64" s="59">
        <v>4748</v>
      </c>
      <c r="C64" s="59" t="str">
        <f>VLOOKUP($B64,[10]Boletim!$A:$H,2,"falso")</f>
        <v>cotação - SINAPI</v>
      </c>
      <c r="D64" s="60" t="str">
        <f>VLOOKUP($B64,[10]Boletim!$A:$H,8,"falso")</f>
        <v>-</v>
      </c>
      <c r="E64" s="61" t="str">
        <f>VLOOKUP($B64,[10]Boletim!$A:$H,4,"falso")</f>
        <v>Pedra britada ou bica corrida, não classificada (posto pedreira / fornecedor, sem frete)</v>
      </c>
      <c r="F64" s="62" t="str">
        <f>VLOOKUP($B64,[10]Boletim!$A:$H,5,"falso")</f>
        <v>medir empolado com 37,5%</v>
      </c>
      <c r="G64" s="63"/>
      <c r="H64" s="59" t="str">
        <f>VLOOKUP($B64,[10]Boletim!$A:$H,6,"falso")</f>
        <v xml:space="preserve">M3    </v>
      </c>
      <c r="I64" s="64">
        <f>VLOOKUP($B64,[10]Boletim!$A:$H,7,"falso")</f>
        <v>61.88</v>
      </c>
      <c r="J64" s="65">
        <f>[11]Pav_Estrutura!M29</f>
        <v>395.26</v>
      </c>
      <c r="K64" s="89">
        <f>TRUNC(I64*(1+$K$10),2)</f>
        <v>74.819999999999993</v>
      </c>
      <c r="L64" s="72">
        <f t="shared" si="23"/>
        <v>29573.35</v>
      </c>
      <c r="M64" s="67">
        <f t="shared" si="20"/>
        <v>3.9576402476262706E-2</v>
      </c>
      <c r="N64" s="57">
        <f t="shared" si="21"/>
        <v>9.9683694333157075E-2</v>
      </c>
    </row>
    <row r="65" spans="1:14" s="3" customFormat="1" ht="27" x14ac:dyDescent="0.15">
      <c r="A65" s="58">
        <f t="shared" si="22"/>
        <v>5.0499999999999989</v>
      </c>
      <c r="B65" s="59">
        <v>93593</v>
      </c>
      <c r="C65" s="59" t="str">
        <f>VLOOKUP($B65,[10]Boletim!$A:$H,2,"falso")</f>
        <v>SINAPI</v>
      </c>
      <c r="D65" s="60" t="str">
        <f>VLOOKUP($B65,[10]Boletim!$A:$H,8,"falso")</f>
        <v>-</v>
      </c>
      <c r="E65" s="61" t="str">
        <f>VLOOKUP($B65,[10]Boletim!$A:$H,4,"falso")</f>
        <v>Transporte com caminhão basculante de 14 m3, em via urbana pavimentada, DMT acima de 30 km. Af_04/2016</v>
      </c>
      <c r="F65" s="87" t="s">
        <v>78</v>
      </c>
      <c r="G65" s="63">
        <f>$P$18</f>
        <v>113</v>
      </c>
      <c r="H65" s="59" t="str">
        <f>VLOOKUP($B65,[10]Boletim!$A:$H,6,"falso")</f>
        <v>M3XKM</v>
      </c>
      <c r="I65" s="64">
        <f>VLOOKUP($B65,[10]Boletim!$A:$H,7,"falso")</f>
        <v>0.49</v>
      </c>
      <c r="J65" s="65">
        <f>ROUND(J64*G65,2)</f>
        <v>44664.38</v>
      </c>
      <c r="K65" s="66">
        <f t="shared" ref="K65:K72" si="24">TRUNC(I65*(1+$K$9),2)</f>
        <v>0.61</v>
      </c>
      <c r="L65" s="72">
        <f t="shared" si="23"/>
        <v>27245.27</v>
      </c>
      <c r="M65" s="67">
        <f t="shared" si="20"/>
        <v>3.6460859899011981E-2</v>
      </c>
      <c r="N65" s="57">
        <f t="shared" si="21"/>
        <v>9.1836371824779217E-2</v>
      </c>
    </row>
    <row r="66" spans="1:14" s="3" customFormat="1" x14ac:dyDescent="0.15">
      <c r="A66" s="58">
        <f>IF(J66&gt;0,A65+0.01,A65)</f>
        <v>5.0599999999999987</v>
      </c>
      <c r="B66" s="59" t="s">
        <v>92</v>
      </c>
      <c r="C66" s="59" t="str">
        <f>VLOOKUP($B66,[10]Boletim!$A:$H,2,"falso")</f>
        <v>composição</v>
      </c>
      <c r="D66" s="60" t="str">
        <f>VLOOKUP($B66,[10]Boletim!$A:$H,8,"falso")</f>
        <v>-</v>
      </c>
      <c r="E66" s="61" t="str">
        <f>VLOOKUP($B66,[10]Boletim!$A:$H,4,"falso")</f>
        <v>Execução e compactação de base e ou sub-base, 100% PM, com mistura na pista ou no canteiro com materiais granulares. Exclusive fornecimento, carga da mistura e transporte (Refer. SINAPI CÓD. 100564)</v>
      </c>
      <c r="F66" s="62">
        <f>VLOOKUP($B66,[10]Boletim!$A:$H,5,"falso")</f>
        <v>0</v>
      </c>
      <c r="G66" s="63"/>
      <c r="H66" s="59" t="str">
        <f>VLOOKUP($B66,[10]Boletim!$A:$H,6,"falso")</f>
        <v>M3</v>
      </c>
      <c r="I66" s="64">
        <f>VLOOKUP($B66,[10]Boletim!$A:$H,7,"falso")</f>
        <v>13.1</v>
      </c>
      <c r="J66" s="65">
        <f>[11]Pav_Estrutura!M15+[11]Pav_Estrutura!M25+[11]Pav_Estrutura!M16+[11]Pav_Estrutura!M26</f>
        <v>608.09</v>
      </c>
      <c r="K66" s="66">
        <f t="shared" si="24"/>
        <v>16.55</v>
      </c>
      <c r="L66" s="72">
        <f t="shared" si="23"/>
        <v>10063.879999999999</v>
      </c>
      <c r="M66" s="67">
        <f t="shared" si="20"/>
        <v>1.3467942094920282E-2</v>
      </c>
      <c r="N66" s="57">
        <f t="shared" si="21"/>
        <v>3.3922593744894397E-2</v>
      </c>
    </row>
    <row r="67" spans="1:14" s="3" customFormat="1" x14ac:dyDescent="0.15">
      <c r="A67" s="58">
        <f t="shared" si="22"/>
        <v>5.0699999999999985</v>
      </c>
      <c r="B67" s="92" t="s">
        <v>93</v>
      </c>
      <c r="C67" s="59" t="str">
        <f>VLOOKUP($B67,[10]Boletim!$A:$H,2,"falso")</f>
        <v>composição</v>
      </c>
      <c r="D67" s="60" t="str">
        <f>VLOOKUP($B67,[10]Boletim!$A:$H,8,"falso")</f>
        <v>-</v>
      </c>
      <c r="E67" s="61" t="str">
        <f>VLOOKUP($B67,[10]Boletim!$A:$H,4,"falso")</f>
        <v>Imprimação da base, execução e fornecimento de emulsão asfáltica EAI (Refer. SINAPI CÓD. 96401, data 08/2020). Prod de equipe: 166,67 m²/h.</v>
      </c>
      <c r="F67" s="62">
        <f>VLOOKUP($B67,[10]Boletim!$A:$H,5,"falso")</f>
        <v>0</v>
      </c>
      <c r="G67" s="63"/>
      <c r="H67" s="59" t="str">
        <f>VLOOKUP($B67,[10]Boletim!$A:$H,6,"falso")</f>
        <v>M2</v>
      </c>
      <c r="I67" s="64">
        <f>VLOOKUP($B67,[10]Boletim!$A:$H,7,"falso")</f>
        <v>4.1500000000000004</v>
      </c>
      <c r="J67" s="65">
        <f>[11]Pav_Estrutura!M30</f>
        <v>3552.16</v>
      </c>
      <c r="K67" s="66">
        <f t="shared" si="24"/>
        <v>5.24</v>
      </c>
      <c r="L67" s="72">
        <f t="shared" si="23"/>
        <v>18613.310000000001</v>
      </c>
      <c r="M67" s="67">
        <f t="shared" si="20"/>
        <v>2.4909178296521884E-2</v>
      </c>
      <c r="N67" s="57">
        <f t="shared" si="21"/>
        <v>6.2740389728194332E-2</v>
      </c>
    </row>
    <row r="68" spans="1:14" s="3" customFormat="1" x14ac:dyDescent="0.15">
      <c r="A68" s="58">
        <f t="shared" si="22"/>
        <v>5.0799999999999983</v>
      </c>
      <c r="B68" s="92" t="s">
        <v>94</v>
      </c>
      <c r="C68" s="59" t="str">
        <f>VLOOKUP($B68,[10]Boletim!$A:$H,2,"falso")</f>
        <v>composição</v>
      </c>
      <c r="D68" s="60" t="str">
        <f>VLOOKUP($B68,[10]Boletim!$A:$H,8,"falso")</f>
        <v>-</v>
      </c>
      <c r="E68" s="61" t="str">
        <f>VLOOKUP($B68,[10]Boletim!$A:$H,4,"falso")</f>
        <v>Pintura de ligação, execução e fornecimento de emulsão asfáltica RR-1C (Refer. SINAPI CÓD. 96402, data 08/2020). Prod de equipe: 166,67 m²/h.</v>
      </c>
      <c r="F68" s="62">
        <f>VLOOKUP($B68,[10]Boletim!$A:$H,5,"falso")</f>
        <v>0</v>
      </c>
      <c r="G68" s="63"/>
      <c r="H68" s="59" t="str">
        <f>VLOOKUP($B68,[10]Boletim!$A:$H,6,"falso")</f>
        <v>M2</v>
      </c>
      <c r="I68" s="64">
        <f>VLOOKUP($B68,[10]Boletim!$A:$H,7,"falso")</f>
        <v>1.73</v>
      </c>
      <c r="J68" s="65">
        <f>[11]Pav_Estrutura!M32</f>
        <v>3552.16</v>
      </c>
      <c r="K68" s="66">
        <f t="shared" si="24"/>
        <v>2.1800000000000002</v>
      </c>
      <c r="L68" s="72">
        <f>TRUNC(J68*K68,2)</f>
        <v>7743.7</v>
      </c>
      <c r="M68" s="67">
        <f>L68/L$107</f>
        <v>1.0362971657097878E-2</v>
      </c>
      <c r="N68" s="57">
        <f>L68/L$59</f>
        <v>2.6101899981154263E-2</v>
      </c>
    </row>
    <row r="69" spans="1:14" s="3" customFormat="1" ht="27" x14ac:dyDescent="0.15">
      <c r="A69" s="58">
        <f t="shared" si="22"/>
        <v>5.0899999999999981</v>
      </c>
      <c r="B69" s="92">
        <v>93176</v>
      </c>
      <c r="C69" s="59" t="str">
        <f>VLOOKUP($B69,[10]Boletim!$A:$H,2,"falso")</f>
        <v>SINAPI</v>
      </c>
      <c r="D69" s="60"/>
      <c r="E69" s="61" t="str">
        <f>VLOOKUP($B69,[10]Boletim!$A:$H,4,"falso")</f>
        <v>Transporte de material asfáltico, com caminhão com capacidade de 30000 l em rodovia pavimentada para distâncias médias de transporte superiores a 100 km. AF_02/2016</v>
      </c>
      <c r="F69" s="87" t="s">
        <v>78</v>
      </c>
      <c r="G69" s="63">
        <f>$P$11</f>
        <v>113</v>
      </c>
      <c r="H69" s="59" t="str">
        <f>VLOOKUP($B69,[10]Boletim!$A:$H,6,"falso")</f>
        <v>TXKM</v>
      </c>
      <c r="I69" s="64">
        <f>VLOOKUP($B69,[10]Boletim!$A:$H,7,"falso")</f>
        <v>0.49</v>
      </c>
      <c r="J69" s="65">
        <f>ROUND(IF(G69&gt;100,([11]Pav_Estrutura!M31+[11]Pav_Estrutura!M33+[11]Pav_Estrutura!M36)*G69,0),2)</f>
        <v>682.52</v>
      </c>
      <c r="K69" s="66">
        <f t="shared" si="24"/>
        <v>0.61</v>
      </c>
      <c r="L69" s="72">
        <f>TRUNC(J69*K69,2)</f>
        <v>416.33</v>
      </c>
      <c r="M69" s="67">
        <f>L69/L$107</f>
        <v>5.571517478724071E-4</v>
      </c>
      <c r="N69" s="57">
        <f>L69/L$59</f>
        <v>1.4033348424078869E-3</v>
      </c>
    </row>
    <row r="70" spans="1:14" s="3" customFormat="1" x14ac:dyDescent="0.15">
      <c r="A70" s="58">
        <f>IF(J70&gt;0,A68+0.01,A68)</f>
        <v>5.0899999999999981</v>
      </c>
      <c r="B70" s="59">
        <v>95995</v>
      </c>
      <c r="C70" s="59" t="str">
        <f>VLOOKUP($B70,[10]Boletim!$A:$H,2,"falso")</f>
        <v>SINAPI</v>
      </c>
      <c r="D70" s="60" t="str">
        <f>VLOOKUP($B70,[10]Boletim!$A:$H,8,"falso")</f>
        <v>-</v>
      </c>
      <c r="E70" s="61" t="str">
        <f>VLOOKUP($B70,[10]Boletim!$A:$H,4,"falso")</f>
        <v>Construção de pavimento com aplicação de concreto betuminoso usinado à quente (CBUQ - faixa C - CAP 50/70 - usina comercial), camada de rolamento. Exclusive transporte da mistura. Af_03/2017</v>
      </c>
      <c r="F70" s="62">
        <f>VLOOKUP($B70,[10]Boletim!$A:$H,5,"falso")</f>
        <v>0</v>
      </c>
      <c r="G70" s="63"/>
      <c r="H70" s="59" t="str">
        <f>VLOOKUP($B70,[10]Boletim!$A:$H,6,"falso")</f>
        <v>M3</v>
      </c>
      <c r="I70" s="64">
        <f>VLOOKUP($B70,[10]Boletim!$A:$H,7,"falso")</f>
        <v>1108.1199999999999</v>
      </c>
      <c r="J70" s="65">
        <f>[11]Pav_Estrutura!M55+[11]Pav_Estrutura!M50</f>
        <v>106.56</v>
      </c>
      <c r="K70" s="66">
        <f t="shared" si="24"/>
        <v>1400.1</v>
      </c>
      <c r="L70" s="72">
        <f t="shared" si="23"/>
        <v>149194.65</v>
      </c>
      <c r="M70" s="67">
        <f t="shared" si="20"/>
        <v>0.19965906857711918</v>
      </c>
      <c r="N70" s="57">
        <f t="shared" si="21"/>
        <v>0.50289446027394102</v>
      </c>
    </row>
    <row r="71" spans="1:14" s="3" customFormat="1" ht="27" x14ac:dyDescent="0.15">
      <c r="A71" s="58">
        <f>IF(J71&gt;0,A70+0.01,A70)</f>
        <v>5.0999999999999979</v>
      </c>
      <c r="B71" s="59">
        <v>93593</v>
      </c>
      <c r="C71" s="59" t="str">
        <f>VLOOKUP($B71,[10]Boletim!$A:$H,2,"falso")</f>
        <v>SINAPI</v>
      </c>
      <c r="D71" s="60" t="str">
        <f>VLOOKUP($B71,[10]Boletim!$A:$H,8,"falso")</f>
        <v>-</v>
      </c>
      <c r="E71" s="61" t="str">
        <f>VLOOKUP($B71,[10]Boletim!$A:$H,4,"falso")</f>
        <v>Transporte com caminhão basculante de 14 m3, em via urbana pavimentada, DMT acima de 30 km. Af_04/2016</v>
      </c>
      <c r="F71" s="87" t="s">
        <v>78</v>
      </c>
      <c r="G71" s="63">
        <f>$P$14</f>
        <v>113</v>
      </c>
      <c r="H71" s="59" t="str">
        <f>VLOOKUP($B71,[10]Boletim!$A:$H,6,"falso")</f>
        <v>M3XKM</v>
      </c>
      <c r="I71" s="64">
        <f>VLOOKUP($B71,[10]Boletim!$A:$H,7,"falso")</f>
        <v>0.49</v>
      </c>
      <c r="J71" s="65">
        <f>ROUND(SUM(J70:J70)*G71*2.5548,2)</f>
        <v>30763.06</v>
      </c>
      <c r="K71" s="66">
        <f t="shared" si="24"/>
        <v>0.61</v>
      </c>
      <c r="L71" s="72">
        <f t="shared" si="23"/>
        <v>18765.46</v>
      </c>
      <c r="M71" s="67">
        <f t="shared" si="20"/>
        <v>2.5112792348929314E-2</v>
      </c>
      <c r="N71" s="57">
        <f t="shared" si="21"/>
        <v>6.3253245867008159E-2</v>
      </c>
    </row>
    <row r="72" spans="1:14" s="3" customFormat="1" x14ac:dyDescent="0.15">
      <c r="A72" s="58">
        <f>IF(J72&gt;0,A71+0.01,A71)</f>
        <v>5.1099999999999977</v>
      </c>
      <c r="B72" s="59" t="s">
        <v>86</v>
      </c>
      <c r="C72" s="59" t="str">
        <f>VLOOKUP($B72,[10]Boletim!$A:$H,2,"falso")</f>
        <v>composição</v>
      </c>
      <c r="D72" s="60" t="str">
        <f>VLOOKUP($B72,[10]Boletim!$A:$H,8,"falso")</f>
        <v>-</v>
      </c>
      <c r="E72" s="61" t="str">
        <f>VLOOKUP($B72,[10]Boletim!$A:$H,4,"falso")</f>
        <v>Carga, manobra e descarga de materiais diversos em caminhão carroceria - carga e descaga manuais (Refer. SICRO CÓD.5915474)</v>
      </c>
      <c r="F72" s="62">
        <f>VLOOKUP($B72,[10]Boletim!$A:$H,5,"falso")</f>
        <v>0</v>
      </c>
      <c r="G72" s="63"/>
      <c r="H72" s="59" t="str">
        <f>VLOOKUP($B72,[10]Boletim!$A:$H,6,"falso")</f>
        <v>T</v>
      </c>
      <c r="I72" s="64">
        <f>VLOOKUP($B72,[10]Boletim!$A:$H,7,"falso")</f>
        <v>18.260000000000002</v>
      </c>
      <c r="J72" s="65">
        <f>[11]Pav_Estrutura!M63+[11]Pav_Estrutura!M64+[11]Pav_Estrutura!M65+[11]Pav_Estrutura!M66+[11]Pav_Estrutura!M67</f>
        <v>940.85</v>
      </c>
      <c r="K72" s="66">
        <f t="shared" si="24"/>
        <v>23.07</v>
      </c>
      <c r="L72" s="72">
        <f t="shared" si="23"/>
        <v>21705.4</v>
      </c>
      <c r="M72" s="67">
        <f t="shared" si="20"/>
        <v>2.9047153816130829E-2</v>
      </c>
      <c r="N72" s="57">
        <f t="shared" si="21"/>
        <v>7.3162981501213351E-2</v>
      </c>
    </row>
    <row r="73" spans="1:14" s="3" customFormat="1" x14ac:dyDescent="0.15">
      <c r="A73" s="58"/>
      <c r="B73" s="59"/>
      <c r="C73" s="59"/>
      <c r="D73" s="71"/>
      <c r="E73" s="61"/>
      <c r="F73" s="62"/>
      <c r="G73" s="63"/>
      <c r="H73" s="59"/>
      <c r="I73" s="59"/>
      <c r="J73" s="65"/>
      <c r="K73" s="66"/>
      <c r="L73" s="72" t="str">
        <f>IF(L59=0,0,"")</f>
        <v/>
      </c>
      <c r="M73" s="67"/>
      <c r="N73" s="57"/>
    </row>
    <row r="74" spans="1:14" s="3" customFormat="1" ht="30" customHeight="1" x14ac:dyDescent="0.15">
      <c r="A74" s="73">
        <f>IF(L59&gt;0,A59+1,A59)</f>
        <v>6</v>
      </c>
      <c r="B74" s="74"/>
      <c r="C74" s="74"/>
      <c r="D74" s="74"/>
      <c r="E74" s="75" t="s">
        <v>95</v>
      </c>
      <c r="F74" s="76" t="s">
        <v>96</v>
      </c>
      <c r="G74" s="77"/>
      <c r="H74" s="78"/>
      <c r="I74" s="79"/>
      <c r="J74" s="80"/>
      <c r="K74" s="81" t="str">
        <f>CONCATENATE("SUB-TOTAL ",A74)</f>
        <v>SUB-TOTAL 6</v>
      </c>
      <c r="L74" s="82">
        <f>SUM(L75:L78)</f>
        <v>124683.89</v>
      </c>
      <c r="M74" s="83">
        <f>L74/L$107</f>
        <v>0.1668576543728075</v>
      </c>
      <c r="N74" s="57">
        <f>L74/L$74</f>
        <v>1</v>
      </c>
    </row>
    <row r="75" spans="1:14" s="3" customFormat="1" x14ac:dyDescent="0.15">
      <c r="A75" s="58">
        <f>IF(J75&gt;0,A74+0.01,A74)</f>
        <v>6.01</v>
      </c>
      <c r="B75" s="59" t="s">
        <v>97</v>
      </c>
      <c r="C75" s="59" t="str">
        <f>VLOOKUP($B75,[10]Boletim!$A:$H,2,"falso")</f>
        <v>composição</v>
      </c>
      <c r="D75" s="60" t="str">
        <f>VLOOKUP($B75,[10]Boletim!$A:$H,8,"falso")</f>
        <v>-</v>
      </c>
      <c r="E75" s="61" t="str">
        <f>VLOOKUP($B75,[10]Boletim!$A:$H,4,"falso")</f>
        <v>Meio-fio (guia) simples, concreto fck = 15MPa, seção 285cm2, moldado no local, inclusive escavação e pintura a cal em uma demão</v>
      </c>
      <c r="F75" s="62">
        <f>VLOOKUP($B75,[10]Boletim!$A:$H,5,"falso")</f>
        <v>0</v>
      </c>
      <c r="G75" s="63"/>
      <c r="H75" s="59" t="str">
        <f>VLOOKUP($B75,[10]Boletim!$A:$H,6,"falso")</f>
        <v>M</v>
      </c>
      <c r="I75" s="64">
        <f>VLOOKUP($B75,[10]Boletim!$A:$H,7,"falso")</f>
        <v>16.89</v>
      </c>
      <c r="J75" s="65">
        <f>[11]S_Complementares!L5</f>
        <v>1067.58</v>
      </c>
      <c r="K75" s="66">
        <f>TRUNC(I75*(1+$K$9),2)</f>
        <v>21.34</v>
      </c>
      <c r="L75" s="72">
        <f>TRUNC(J75*K75,2)</f>
        <v>22782.15</v>
      </c>
      <c r="M75" s="67">
        <f>L75/L$107</f>
        <v>3.0488109655300751E-2</v>
      </c>
      <c r="N75" s="57">
        <f>L75/L$74</f>
        <v>0.18271927512046665</v>
      </c>
    </row>
    <row r="76" spans="1:14" s="3" customFormat="1" x14ac:dyDescent="0.15">
      <c r="A76" s="58">
        <f>IF(J76&gt;0,A75+0.01,A75)</f>
        <v>6.02</v>
      </c>
      <c r="B76" s="59" t="s">
        <v>98</v>
      </c>
      <c r="C76" s="59" t="str">
        <f>VLOOKUP($B76,[10]Boletim!$A:$H,2,"falso")</f>
        <v>composição</v>
      </c>
      <c r="D76" s="60" t="str">
        <f>VLOOKUP($B76,[10]Boletim!$A:$H,8,"falso")</f>
        <v>-</v>
      </c>
      <c r="E76" s="61" t="str">
        <f>VLOOKUP($B76,[10]Boletim!$A:$H,4,"falso")</f>
        <v>Sarjeta tipo americana em concreto fck = 15MPa, seção 455cm², moldada no local, exclusive escavação</v>
      </c>
      <c r="F76" s="62">
        <f>VLOOKUP($B76,[10]Boletim!$A:$H,5,"falso")</f>
        <v>0</v>
      </c>
      <c r="G76" s="63"/>
      <c r="H76" s="59" t="str">
        <f>VLOOKUP($B76,[10]Boletim!$A:$H,6,"falso")</f>
        <v>M</v>
      </c>
      <c r="I76" s="64">
        <f>VLOOKUP($B76,[10]Boletim!$A:$H,7,"falso")</f>
        <v>26.39</v>
      </c>
      <c r="J76" s="65">
        <f>[11]S_Complementares!L9</f>
        <v>37</v>
      </c>
      <c r="K76" s="66">
        <f>TRUNC(I76*(1+$K$9),2)</f>
        <v>33.340000000000003</v>
      </c>
      <c r="L76" s="72">
        <f t="shared" ref="L76:L78" si="25">TRUNC(J76*K76,2)</f>
        <v>1233.58</v>
      </c>
      <c r="M76" s="67">
        <f>L76/L$107</f>
        <v>1.6508328805045133E-3</v>
      </c>
      <c r="N76" s="57">
        <f>L76/L$74</f>
        <v>9.8936598785937784E-3</v>
      </c>
    </row>
    <row r="77" spans="1:14" s="3" customFormat="1" ht="27" x14ac:dyDescent="0.15">
      <c r="A77" s="58">
        <f>IF(J77&gt;0,A76+0.01,A76)</f>
        <v>6.0299999999999994</v>
      </c>
      <c r="B77" s="59" t="s">
        <v>86</v>
      </c>
      <c r="C77" s="59" t="str">
        <f>VLOOKUP($B77,[10]Boletim!$A:$H,2,"falso")</f>
        <v>composição</v>
      </c>
      <c r="D77" s="60" t="str">
        <f>VLOOKUP($B77,[10]Boletim!$A:$H,8,"falso")</f>
        <v>-</v>
      </c>
      <c r="E77" s="61" t="str">
        <f>VLOOKUP($B77,[10]Boletim!$A:$H,4,"falso")</f>
        <v>Carga, manobra e descarga de materiais diversos em caminhão carroceria - carga e descaga manuais (Refer. SICRO CÓD.5915474)</v>
      </c>
      <c r="F77" s="87" t="s">
        <v>78</v>
      </c>
      <c r="G77" s="63">
        <f>$P$18</f>
        <v>113</v>
      </c>
      <c r="H77" s="59" t="str">
        <f>VLOOKUP($B77,[10]Boletim!$A:$H,6,"falso")</f>
        <v>T</v>
      </c>
      <c r="I77" s="64">
        <f>VLOOKUP($B77,[10]Boletim!$A:$H,7,"falso")</f>
        <v>18.260000000000002</v>
      </c>
      <c r="J77" s="65">
        <f>ROUND([11]S_Complementares!L48*G77,2)</f>
        <v>4352.76</v>
      </c>
      <c r="K77" s="66">
        <f>TRUNC(I77*(1+$K$9),2)</f>
        <v>23.07</v>
      </c>
      <c r="L77" s="72">
        <f t="shared" si="25"/>
        <v>100418.17</v>
      </c>
      <c r="M77" s="67">
        <f>L77/L$107</f>
        <v>0.13438416384514332</v>
      </c>
      <c r="N77" s="57">
        <f>L77/L$74</f>
        <v>0.80538207462086719</v>
      </c>
    </row>
    <row r="78" spans="1:14" s="3" customFormat="1" x14ac:dyDescent="0.15">
      <c r="A78" s="58">
        <f>IF(J78&gt;0,A77+0.01,A77)</f>
        <v>6.0399999999999991</v>
      </c>
      <c r="B78" s="59">
        <v>100973</v>
      </c>
      <c r="C78" s="59" t="str">
        <f>VLOOKUP($B78,[10]Boletim!$A:$H,2,"falso")</f>
        <v>SINAPI</v>
      </c>
      <c r="D78" s="60" t="str">
        <f>VLOOKUP($B78,[10]Boletim!$A:$H,8,"falso")</f>
        <v>-</v>
      </c>
      <c r="E78" s="61" t="str">
        <f>VLOOKUP($B78,[10]Boletim!$A:$H,4,"falso")</f>
        <v>Carga, manobra e descarga de solos e materiais granulares em caminhão basculante 6 m³ - carga com pá carregadeira (caçamba de 1,7 a 2,8 m³ / 128 hp) e descarga livre (unidade: m3). af_07/2020</v>
      </c>
      <c r="F78" s="62">
        <f>VLOOKUP($B78,[10]Boletim!$A:$H,5,"falso")</f>
        <v>0</v>
      </c>
      <c r="G78" s="63"/>
      <c r="H78" s="59" t="str">
        <f>VLOOKUP($B78,[10]Boletim!$A:$H,6,"falso")</f>
        <v>M3</v>
      </c>
      <c r="I78" s="64">
        <f>VLOOKUP($B78,[10]Boletim!$A:$H,7,"falso")</f>
        <v>5.14</v>
      </c>
      <c r="J78" s="65">
        <f>[11]S_Complementares!L48</f>
        <v>38.520000000000003</v>
      </c>
      <c r="K78" s="66">
        <f>TRUNC(I78*(1+$K$9),2)</f>
        <v>6.49</v>
      </c>
      <c r="L78" s="72">
        <f t="shared" si="25"/>
        <v>249.99</v>
      </c>
      <c r="M78" s="67">
        <f>L78/L$107</f>
        <v>3.3454799185891741E-4</v>
      </c>
      <c r="N78" s="57">
        <f>L78/L$74</f>
        <v>2.0049903800723576E-3</v>
      </c>
    </row>
    <row r="79" spans="1:14" s="3" customFormat="1" x14ac:dyDescent="0.15">
      <c r="A79" s="58"/>
      <c r="B79" s="59"/>
      <c r="C79" s="59"/>
      <c r="D79" s="71"/>
      <c r="E79" s="61"/>
      <c r="F79" s="62"/>
      <c r="G79" s="63"/>
      <c r="H79" s="59"/>
      <c r="I79" s="59"/>
      <c r="J79" s="65"/>
      <c r="K79" s="66"/>
      <c r="L79" s="72" t="str">
        <f>IF(L74=0,0,"")</f>
        <v/>
      </c>
      <c r="M79" s="67"/>
      <c r="N79" s="57"/>
    </row>
    <row r="80" spans="1:14" s="3" customFormat="1" ht="30" customHeight="1" x14ac:dyDescent="0.15">
      <c r="A80" s="73">
        <f>IF(L74&gt;0,A74+1,A74)</f>
        <v>7</v>
      </c>
      <c r="B80" s="74"/>
      <c r="C80" s="74"/>
      <c r="D80" s="74"/>
      <c r="E80" s="75" t="s">
        <v>99</v>
      </c>
      <c r="F80" s="76" t="s">
        <v>100</v>
      </c>
      <c r="G80" s="77"/>
      <c r="H80" s="78"/>
      <c r="I80" s="79"/>
      <c r="J80" s="80"/>
      <c r="K80" s="81" t="str">
        <f>CONCATENATE("SUB-TOTAL ",A80)</f>
        <v>SUB-TOTAL 7</v>
      </c>
      <c r="L80" s="82">
        <f>SUM(L81:L94)</f>
        <v>82877.47</v>
      </c>
      <c r="M80" s="83">
        <f t="shared" ref="M80:M94" si="26">L80/L$107</f>
        <v>0.11091040105143274</v>
      </c>
      <c r="N80" s="57">
        <f t="shared" ref="N80:N94" si="27">L80/L$80</f>
        <v>1</v>
      </c>
    </row>
    <row r="81" spans="1:16" s="3" customFormat="1" x14ac:dyDescent="0.15">
      <c r="A81" s="58">
        <f>IF(J81&gt;0,A80+0.01,A80)</f>
        <v>7.01</v>
      </c>
      <c r="B81" s="59">
        <v>98524</v>
      </c>
      <c r="C81" s="59" t="str">
        <f>VLOOKUP($B81,[10]Boletim!$A:$H,2,"falso")</f>
        <v>SINAPI</v>
      </c>
      <c r="D81" s="60" t="str">
        <f>VLOOKUP($B81,[10]Boletim!$A:$H,8,"falso")</f>
        <v>-</v>
      </c>
      <c r="E81" s="61" t="str">
        <f>VLOOKUP($B81,[10]Boletim!$A:$H,4,"falso")</f>
        <v>Limpeza manual de vegetação em terreno com enxada. Af_05/2018</v>
      </c>
      <c r="F81" s="62">
        <f>VLOOKUP($B81,[10]Boletim!$A:$H,5,"falso")</f>
        <v>0</v>
      </c>
      <c r="G81" s="63"/>
      <c r="H81" s="59" t="str">
        <f>VLOOKUP($B81,[10]Boletim!$A:$H,6,"falso")</f>
        <v>M2</v>
      </c>
      <c r="I81" s="64">
        <f>VLOOKUP($B81,[10]Boletim!$A:$H,7,"falso")</f>
        <v>2.21</v>
      </c>
      <c r="J81" s="65">
        <f>[11]Acessibilidade!L8</f>
        <v>1253.7</v>
      </c>
      <c r="K81" s="66">
        <f t="shared" ref="K81:K94" si="28">TRUNC(I81*(1+$K$9),2)</f>
        <v>2.79</v>
      </c>
      <c r="L81" s="72">
        <f t="shared" ref="L81:L94" si="29">TRUNC(J81*K81,2)</f>
        <v>3497.82</v>
      </c>
      <c r="M81" s="67">
        <f t="shared" si="26"/>
        <v>4.6809418652104424E-3</v>
      </c>
      <c r="N81" s="57">
        <f t="shared" si="27"/>
        <v>4.2204714984663508E-2</v>
      </c>
      <c r="O81" s="93"/>
      <c r="P81" s="93"/>
    </row>
    <row r="82" spans="1:16" s="3" customFormat="1" x14ac:dyDescent="0.15">
      <c r="A82" s="58">
        <f>IF(J82&gt;0,A81+0.01,A81)</f>
        <v>7.02</v>
      </c>
      <c r="B82" s="59" t="s">
        <v>101</v>
      </c>
      <c r="C82" s="59" t="str">
        <f>VLOOKUP($B82,[10]Boletim!$A:$H,2,"falso")</f>
        <v>composição</v>
      </c>
      <c r="D82" s="60" t="str">
        <f>VLOOKUP($B82,[10]Boletim!$A:$H,8,"falso")</f>
        <v>-</v>
      </c>
      <c r="E82" s="61" t="str">
        <f>VLOOKUP($B82,[10]Boletim!$A:$H,4,"falso")</f>
        <v>Recorte mecânico de pavimento asfáltico ou piso de concreto, com serra de disco diamantado para piso/asfalto</v>
      </c>
      <c r="F82" s="62">
        <f>VLOOKUP($B82,[10]Boletim!$A:$H,5,"falso")</f>
        <v>0</v>
      </c>
      <c r="G82" s="63"/>
      <c r="H82" s="59" t="str">
        <f>VLOOKUP($B82,[10]Boletim!$A:$H,6,"falso")</f>
        <v>M</v>
      </c>
      <c r="I82" s="64">
        <f>VLOOKUP($B82,[10]Boletim!$A:$H,7,"falso")</f>
        <v>3.26</v>
      </c>
      <c r="J82" s="65">
        <f>[11]Acessibilidade!L14</f>
        <v>246.64</v>
      </c>
      <c r="K82" s="66">
        <f t="shared" si="28"/>
        <v>4.1100000000000003</v>
      </c>
      <c r="L82" s="72">
        <f t="shared" si="29"/>
        <v>1013.69</v>
      </c>
      <c r="M82" s="67">
        <f t="shared" si="26"/>
        <v>1.3565660781129883E-3</v>
      </c>
      <c r="N82" s="57">
        <f t="shared" si="27"/>
        <v>1.2231189007096863E-2</v>
      </c>
    </row>
    <row r="83" spans="1:16" s="3" customFormat="1" x14ac:dyDescent="0.15">
      <c r="A83" s="58">
        <f t="shared" ref="A83:A94" si="30">IF(J83&gt;0,A82+0.01,A82)</f>
        <v>7.0299999999999994</v>
      </c>
      <c r="B83" s="59" t="s">
        <v>102</v>
      </c>
      <c r="C83" s="59" t="str">
        <f>VLOOKUP($B83,[10]Boletim!$A:$H,2,"falso")</f>
        <v>composição</v>
      </c>
      <c r="D83" s="60" t="str">
        <f>VLOOKUP($B83,[10]Boletim!$A:$H,8,"falso")</f>
        <v>-</v>
      </c>
      <c r="E83" s="61" t="str">
        <f>VLOOKUP($B83,[10]Boletim!$A:$H,4,"falso")</f>
        <v>Demolição de concreto simples, de forma manual, sem reaproveitamento (Refer. SICRO CÓD. 1600436)</v>
      </c>
      <c r="F83" s="62">
        <f>VLOOKUP($B83,[10]Boletim!$A:$H,5,"falso")</f>
        <v>0</v>
      </c>
      <c r="G83" s="63"/>
      <c r="H83" s="59" t="str">
        <f>VLOOKUP($B83,[10]Boletim!$A:$H,6,"falso")</f>
        <v>M3</v>
      </c>
      <c r="I83" s="64">
        <f>VLOOKUP($B83,[10]Boletim!$A:$H,7,"falso")</f>
        <v>198.33</v>
      </c>
      <c r="J83" s="65">
        <f>[11]Acessibilidade!L13</f>
        <v>24.61</v>
      </c>
      <c r="K83" s="66">
        <f t="shared" si="28"/>
        <v>250.58</v>
      </c>
      <c r="L83" s="72">
        <f t="shared" si="29"/>
        <v>6166.77</v>
      </c>
      <c r="M83" s="67">
        <f t="shared" si="26"/>
        <v>8.2526521851106691E-3</v>
      </c>
      <c r="N83" s="57">
        <f t="shared" si="27"/>
        <v>7.4408280079013039E-2</v>
      </c>
    </row>
    <row r="84" spans="1:16" s="3" customFormat="1" x14ac:dyDescent="0.15">
      <c r="A84" s="58">
        <f t="shared" si="30"/>
        <v>7.0399999999999991</v>
      </c>
      <c r="B84" s="59">
        <v>72897</v>
      </c>
      <c r="C84" s="59" t="str">
        <f>VLOOKUP($B84,[10]Boletim!$A:$H,2,"falso")</f>
        <v>SINAPI</v>
      </c>
      <c r="D84" s="60" t="str">
        <f>VLOOKUP($B84,[10]Boletim!$A:$H,8,"falso")</f>
        <v>-</v>
      </c>
      <c r="E84" s="61" t="str">
        <f>VLOOKUP($B84,[10]Boletim!$A:$H,4,"falso")</f>
        <v>Carga manual de entulho em caminhão basculante</v>
      </c>
      <c r="F84" s="62">
        <f>VLOOKUP($B84,[10]Boletim!$A:$H,5,"falso")</f>
        <v>0</v>
      </c>
      <c r="G84" s="63"/>
      <c r="H84" s="59" t="str">
        <f>VLOOKUP($B84,[10]Boletim!$A:$H,6,"falso")</f>
        <v>M3</v>
      </c>
      <c r="I84" s="64">
        <f>VLOOKUP($B84,[10]Boletim!$A:$H,7,"falso")</f>
        <v>18.77</v>
      </c>
      <c r="J84" s="65">
        <f>[11]Acessibilidade!L20</f>
        <v>31.99</v>
      </c>
      <c r="K84" s="66">
        <f t="shared" si="28"/>
        <v>23.71</v>
      </c>
      <c r="L84" s="72">
        <f t="shared" si="29"/>
        <v>758.48</v>
      </c>
      <c r="M84" s="67">
        <f t="shared" si="26"/>
        <v>1.0150324447583969E-3</v>
      </c>
      <c r="N84" s="57">
        <f t="shared" si="27"/>
        <v>9.1518237706821898E-3</v>
      </c>
      <c r="P84" s="93"/>
    </row>
    <row r="85" spans="1:16" s="3" customFormat="1" x14ac:dyDescent="0.15">
      <c r="A85" s="58">
        <f t="shared" si="30"/>
        <v>7.0499999999999989</v>
      </c>
      <c r="B85" s="59">
        <v>100973</v>
      </c>
      <c r="C85" s="59" t="str">
        <f>VLOOKUP($B85,[10]Boletim!$A:$H,2,"falso")</f>
        <v>SINAPI</v>
      </c>
      <c r="D85" s="60" t="str">
        <f>VLOOKUP($B85,[10]Boletim!$A:$H,8,"falso")</f>
        <v>-</v>
      </c>
      <c r="E85" s="61" t="str">
        <f>VLOOKUP($B85,[10]Boletim!$A:$H,4,"falso")</f>
        <v>Carga, manobra e descarga de solos e materiais granulares em caminhão basculante 6 m³ - carga com pá carregadeira (caçamba de 1,7 a 2,8 m³ / 128 hp) e descarga livre (unidade: m3). af_07/2020</v>
      </c>
      <c r="F85" s="62">
        <f>VLOOKUP($B85,[10]Boletim!$A:$H,5,"falso")</f>
        <v>0</v>
      </c>
      <c r="G85" s="63"/>
      <c r="H85" s="59" t="str">
        <f>VLOOKUP($B85,[10]Boletim!$A:$H,6,"falso")</f>
        <v>M3</v>
      </c>
      <c r="I85" s="64">
        <f>VLOOKUP($B85,[10]Boletim!$A:$H,7,"falso")</f>
        <v>5.14</v>
      </c>
      <c r="J85" s="65">
        <f>[11]Acessibilidade!L22</f>
        <v>162.97999999999999</v>
      </c>
      <c r="K85" s="66">
        <f t="shared" si="28"/>
        <v>6.49</v>
      </c>
      <c r="L85" s="72">
        <f t="shared" si="29"/>
        <v>1057.74</v>
      </c>
      <c r="M85" s="67">
        <f t="shared" si="26"/>
        <v>1.4155157922670957E-3</v>
      </c>
      <c r="N85" s="57">
        <f t="shared" si="27"/>
        <v>1.2762696544670101E-2</v>
      </c>
      <c r="P85" s="93"/>
    </row>
    <row r="86" spans="1:16" s="3" customFormat="1" x14ac:dyDescent="0.15">
      <c r="A86" s="58">
        <f t="shared" si="30"/>
        <v>7.0599999999999987</v>
      </c>
      <c r="B86" s="59">
        <v>95875</v>
      </c>
      <c r="C86" s="59" t="str">
        <f>VLOOKUP($B86,[10]Boletim!$A:$H,2,"falso")</f>
        <v>SINAPI</v>
      </c>
      <c r="D86" s="60" t="str">
        <f>VLOOKUP($B86,[10]Boletim!$A:$H,8,"falso")</f>
        <v>-</v>
      </c>
      <c r="E86" s="61" t="str">
        <f>VLOOKUP($B86,[10]Boletim!$A:$H,4,"falso")</f>
        <v>Transporte com caminhão basculante de 10 m3, em via urbana pavimentada, DMT até 30 km. Af_12/2016</v>
      </c>
      <c r="F86" s="94" t="s">
        <v>103</v>
      </c>
      <c r="G86" s="63">
        <f>$P$4</f>
        <v>5</v>
      </c>
      <c r="H86" s="59" t="str">
        <f>VLOOKUP($B86,[10]Boletim!$A:$H,6,"falso")</f>
        <v>M3XKM</v>
      </c>
      <c r="I86" s="64">
        <f>VLOOKUP($B86,[10]Boletim!$A:$H,7,"falso")</f>
        <v>1.38</v>
      </c>
      <c r="J86" s="65">
        <f>ROUND((+J84+J85)*G86,2)</f>
        <v>974.85</v>
      </c>
      <c r="K86" s="66">
        <f t="shared" si="28"/>
        <v>1.74</v>
      </c>
      <c r="L86" s="72">
        <f t="shared" si="29"/>
        <v>1696.23</v>
      </c>
      <c r="M86" s="67">
        <f t="shared" si="26"/>
        <v>2.2699721598097981E-3</v>
      </c>
      <c r="N86" s="57">
        <f t="shared" si="27"/>
        <v>2.0466720328214651E-2</v>
      </c>
      <c r="P86" s="93"/>
    </row>
    <row r="87" spans="1:16" s="3" customFormat="1" x14ac:dyDescent="0.15">
      <c r="A87" s="58">
        <f t="shared" si="30"/>
        <v>7.0699999999999985</v>
      </c>
      <c r="B87" s="59" t="s">
        <v>104</v>
      </c>
      <c r="C87" s="59" t="str">
        <f>VLOOKUP($B87,[10]Boletim!$A:$H,2,"falso")</f>
        <v>composição</v>
      </c>
      <c r="D87" s="60" t="str">
        <f>VLOOKUP($B87,[10]Boletim!$A:$H,8,"falso")</f>
        <v>-</v>
      </c>
      <c r="E87" s="61" t="str">
        <f>VLOOKUP($B87,[10]Boletim!$A:$H,4,"falso")</f>
        <v>Piso tátil de alerta ou direcional com lajota cimentícia  40x40x2,5cm, nas cores da NBR 16537, assentado com argamassa de cimento e areia 1:3</v>
      </c>
      <c r="F87" s="62">
        <f>VLOOKUP($B87,[10]Boletim!$A:$H,5,"falso")</f>
        <v>0</v>
      </c>
      <c r="G87" s="63"/>
      <c r="H87" s="59" t="str">
        <f>VLOOKUP($B87,[10]Boletim!$A:$H,6,"falso")</f>
        <v>M</v>
      </c>
      <c r="I87" s="64">
        <f>VLOOKUP($B87,[10]Boletim!$A:$H,7,"falso")</f>
        <v>40.159999999999997</v>
      </c>
      <c r="J87" s="65">
        <f>[11]Acessibilidade!L27</f>
        <v>29.25</v>
      </c>
      <c r="K87" s="66">
        <f t="shared" si="28"/>
        <v>50.74</v>
      </c>
      <c r="L87" s="72">
        <f t="shared" si="29"/>
        <v>1484.14</v>
      </c>
      <c r="M87" s="67">
        <f t="shared" si="26"/>
        <v>1.9861436722968667E-3</v>
      </c>
      <c r="N87" s="57">
        <f t="shared" si="27"/>
        <v>1.7907641244357484E-2</v>
      </c>
    </row>
    <row r="88" spans="1:16" s="3" customFormat="1" x14ac:dyDescent="0.15">
      <c r="A88" s="58">
        <f t="shared" si="30"/>
        <v>7.0799999999999983</v>
      </c>
      <c r="B88" s="59">
        <v>94962</v>
      </c>
      <c r="C88" s="59" t="str">
        <f>VLOOKUP($B88,[10]Boletim!$A:$H,2,"falso")</f>
        <v>SINAPI</v>
      </c>
      <c r="D88" s="60" t="str">
        <f>VLOOKUP($B88,[10]Boletim!$A:$H,8,"falso")</f>
        <v>-</v>
      </c>
      <c r="E88" s="61" t="str">
        <f>VLOOKUP($B88,[10]Boletim!$A:$H,4,"falso")</f>
        <v>Concreto magro para lastro, traço 1:4,5:4,5 (cimento/ areia média/ brita 1) - preparo mecânico com betoneira 400 L. AF_07/2016</v>
      </c>
      <c r="F88" s="62">
        <f>VLOOKUP($B88,[10]Boletim!$A:$H,5,"falso")</f>
        <v>0</v>
      </c>
      <c r="G88" s="63"/>
      <c r="H88" s="59" t="str">
        <f>VLOOKUP($B88,[10]Boletim!$A:$H,6,"falso")</f>
        <v>M3</v>
      </c>
      <c r="I88" s="64">
        <f>VLOOKUP($B88,[10]Boletim!$A:$H,7,"falso")</f>
        <v>230.7</v>
      </c>
      <c r="J88" s="65">
        <f>[11]Acessibilidade!L30</f>
        <v>0.87</v>
      </c>
      <c r="K88" s="66">
        <f t="shared" si="28"/>
        <v>291.48</v>
      </c>
      <c r="L88" s="72">
        <f t="shared" si="29"/>
        <v>253.58</v>
      </c>
      <c r="M88" s="67">
        <f t="shared" si="26"/>
        <v>3.3935229319406485E-4</v>
      </c>
      <c r="N88" s="57">
        <f t="shared" si="27"/>
        <v>3.0596976476236545E-3</v>
      </c>
    </row>
    <row r="89" spans="1:16" s="3" customFormat="1" x14ac:dyDescent="0.15">
      <c r="A89" s="58">
        <f t="shared" si="30"/>
        <v>7.0899999999999981</v>
      </c>
      <c r="B89" s="59">
        <v>92873</v>
      </c>
      <c r="C89" s="59" t="str">
        <f>VLOOKUP($B89,[10]Boletim!$A:$H,2,"falso")</f>
        <v>SINAPI</v>
      </c>
      <c r="D89" s="60" t="str">
        <f>VLOOKUP($B89,[10]Boletim!$A:$H,8,"falso")</f>
        <v>-</v>
      </c>
      <c r="E89" s="61" t="str">
        <f>VLOOKUP($B89,[10]Boletim!$A:$H,4,"falso")</f>
        <v>Lançamento com uso de baldes, adensamento e acabamento de concreto em estruturas. af_12/2015</v>
      </c>
      <c r="F89" s="62">
        <f>VLOOKUP($B89,[10]Boletim!$A:$H,5,"falso")</f>
        <v>0</v>
      </c>
      <c r="G89" s="63"/>
      <c r="H89" s="59" t="str">
        <f>VLOOKUP($B89,[10]Boletim!$A:$H,6,"falso")</f>
        <v>M3</v>
      </c>
      <c r="I89" s="64">
        <f>VLOOKUP($B89,[10]Boletim!$A:$H,7,"falso")</f>
        <v>143.58000000000001</v>
      </c>
      <c r="J89" s="65">
        <f>J88</f>
        <v>0.87</v>
      </c>
      <c r="K89" s="66">
        <f t="shared" si="28"/>
        <v>181.41</v>
      </c>
      <c r="L89" s="72">
        <f t="shared" si="29"/>
        <v>157.82</v>
      </c>
      <c r="M89" s="67">
        <f t="shared" si="26"/>
        <v>2.1120190437687243E-4</v>
      </c>
      <c r="N89" s="57">
        <f t="shared" si="27"/>
        <v>1.9042569711647808E-3</v>
      </c>
    </row>
    <row r="90" spans="1:16" s="3" customFormat="1" x14ac:dyDescent="0.15">
      <c r="A90" s="58">
        <f t="shared" si="30"/>
        <v>7.0999999999999979</v>
      </c>
      <c r="B90" s="59">
        <v>68333</v>
      </c>
      <c r="C90" s="59" t="str">
        <f>VLOOKUP($B90,[10]Boletim!$A:$H,2,"falso")</f>
        <v>SINAPI</v>
      </c>
      <c r="D90" s="60" t="str">
        <f>VLOOKUP($B90,[10]Boletim!$A:$H,8,"falso")</f>
        <v>-</v>
      </c>
      <c r="E90" s="61" t="str">
        <f>VLOOKUP($B90,[10]Boletim!$A:$H,4,"falso")</f>
        <v>Piso em concreto 20 MPa preparo mecânico, espessura 7cm, incluso juntas de dilatação em madeira</v>
      </c>
      <c r="F90" s="62">
        <f>VLOOKUP($B90,[10]Boletim!$A:$H,5,"falso")</f>
        <v>0</v>
      </c>
      <c r="G90" s="63"/>
      <c r="H90" s="59" t="str">
        <f>VLOOKUP($B90,[10]Boletim!$A:$H,6,"falso")</f>
        <v>M2</v>
      </c>
      <c r="I90" s="64">
        <f>VLOOKUP($B90,[10]Boletim!$A:$H,7,"falso")</f>
        <v>40.58</v>
      </c>
      <c r="J90" s="65">
        <f>[11]Acessibilidade!L39</f>
        <v>1224.45</v>
      </c>
      <c r="K90" s="66">
        <f t="shared" si="28"/>
        <v>51.27</v>
      </c>
      <c r="L90" s="72">
        <f t="shared" si="29"/>
        <v>62777.55</v>
      </c>
      <c r="M90" s="67">
        <f t="shared" si="26"/>
        <v>8.4011773616235769E-2</v>
      </c>
      <c r="N90" s="57">
        <f t="shared" si="27"/>
        <v>0.75747425687584335</v>
      </c>
    </row>
    <row r="91" spans="1:16" s="3" customFormat="1" ht="27" x14ac:dyDescent="0.15">
      <c r="A91" s="58">
        <f t="shared" si="30"/>
        <v>7.1099999999999977</v>
      </c>
      <c r="B91" s="59">
        <v>100947</v>
      </c>
      <c r="C91" s="59" t="str">
        <f>VLOOKUP($B91,[10]Boletim!$A:$H,2,"falso")</f>
        <v>SINAPI</v>
      </c>
      <c r="D91" s="60" t="str">
        <f>VLOOKUP($B91,[10]Boletim!$A:$H,8,"falso")</f>
        <v>-</v>
      </c>
      <c r="E91" s="61" t="str">
        <f>VLOOKUP($B91,[10]Boletim!$A:$H,4,"falso")</f>
        <v>Transporte com caminhão carroceria 9t, em via urbana pavimentada, DMT até 30km (unidade: txkm). af_07/2020</v>
      </c>
      <c r="F91" s="87" t="s">
        <v>78</v>
      </c>
      <c r="G91" s="63">
        <f>$P$2</f>
        <v>98</v>
      </c>
      <c r="H91" s="59" t="str">
        <f>VLOOKUP($B91,[10]Boletim!$A:$H,6,"falso")</f>
        <v>TXKM</v>
      </c>
      <c r="I91" s="64">
        <f>VLOOKUP($B91,[10]Boletim!$A:$H,7,"falso")</f>
        <v>1.1599999999999999</v>
      </c>
      <c r="J91" s="65">
        <f>ROUND([11]Acessibilidade!L77*G91,2)</f>
        <v>114.66</v>
      </c>
      <c r="K91" s="66">
        <f t="shared" si="28"/>
        <v>1.46</v>
      </c>
      <c r="L91" s="72">
        <f t="shared" si="29"/>
        <v>167.4</v>
      </c>
      <c r="M91" s="67">
        <f t="shared" si="26"/>
        <v>2.240222962405807E-4</v>
      </c>
      <c r="N91" s="57">
        <f t="shared" si="27"/>
        <v>2.0198493028322413E-3</v>
      </c>
    </row>
    <row r="92" spans="1:16" s="3" customFormat="1" ht="27" x14ac:dyDescent="0.15">
      <c r="A92" s="58">
        <f t="shared" si="30"/>
        <v>7.1199999999999974</v>
      </c>
      <c r="B92" s="59">
        <v>93593</v>
      </c>
      <c r="C92" s="59" t="str">
        <f>VLOOKUP($B92,[10]Boletim!$A:$H,2,"falso")</f>
        <v>SINAPI</v>
      </c>
      <c r="D92" s="60" t="str">
        <f>VLOOKUP($B92,[10]Boletim!$A:$H,8,"falso")</f>
        <v>-</v>
      </c>
      <c r="E92" s="61" t="str">
        <f>VLOOKUP($B92,[10]Boletim!$A:$H,4,"falso")</f>
        <v>Transporte com caminhão basculante de 14 m3, em via urbana pavimentada, DMT acima de 30 km. Af_04/2016</v>
      </c>
      <c r="F92" s="87" t="s">
        <v>78</v>
      </c>
      <c r="G92" s="63">
        <f>$P$18</f>
        <v>113</v>
      </c>
      <c r="H92" s="59" t="str">
        <f>VLOOKUP($B92,[10]Boletim!$A:$H,6,"falso")</f>
        <v>M3XKM</v>
      </c>
      <c r="I92" s="64">
        <f>VLOOKUP($B92,[10]Boletim!$A:$H,7,"falso")</f>
        <v>0.49</v>
      </c>
      <c r="J92" s="65">
        <f>ROUND([11]Acessibilidade!L78*G92,2)</f>
        <v>5722.32</v>
      </c>
      <c r="K92" s="66">
        <f t="shared" si="28"/>
        <v>0.61</v>
      </c>
      <c r="L92" s="72">
        <f t="shared" si="29"/>
        <v>3490.61</v>
      </c>
      <c r="M92" s="67">
        <f t="shared" si="26"/>
        <v>4.6712931151752296E-3</v>
      </c>
      <c r="N92" s="57">
        <f t="shared" si="27"/>
        <v>4.2117719085778077E-2</v>
      </c>
    </row>
    <row r="93" spans="1:16" s="3" customFormat="1" x14ac:dyDescent="0.15">
      <c r="A93" s="58">
        <f t="shared" si="30"/>
        <v>7.1299999999999972</v>
      </c>
      <c r="B93" s="59">
        <v>100973</v>
      </c>
      <c r="C93" s="59" t="str">
        <f>VLOOKUP($B93,[10]Boletim!$A:$H,2,"falso")</f>
        <v>SINAPI</v>
      </c>
      <c r="D93" s="60" t="str">
        <f>VLOOKUP($B93,[10]Boletim!$A:$H,8,"falso")</f>
        <v>-</v>
      </c>
      <c r="E93" s="61" t="str">
        <f>VLOOKUP($B93,[10]Boletim!$A:$H,4,"falso")</f>
        <v>Carga, manobra e descarga de solos e materiais granulares em caminhão basculante 6 m³ - carga com pá carregadeira (caçamba de 1,7 a 2,8 m³ / 128 hp) e descarga livre (unidade: m3). af_07/2020</v>
      </c>
      <c r="F93" s="62">
        <f>VLOOKUP($B93,[10]Boletim!$A:$H,5,"falso")</f>
        <v>0</v>
      </c>
      <c r="G93" s="63"/>
      <c r="H93" s="59" t="str">
        <f>VLOOKUP($B93,[10]Boletim!$A:$H,6,"falso")</f>
        <v>M3</v>
      </c>
      <c r="I93" s="64">
        <f>VLOOKUP($B93,[10]Boletim!$A:$H,7,"falso")</f>
        <v>5.14</v>
      </c>
      <c r="J93" s="65">
        <f>[11]Acessibilidade!L76+[11]Acessibilidade!L78</f>
        <v>50.64</v>
      </c>
      <c r="K93" s="66">
        <f t="shared" si="28"/>
        <v>6.49</v>
      </c>
      <c r="L93" s="72">
        <f t="shared" si="29"/>
        <v>328.65</v>
      </c>
      <c r="M93" s="67">
        <f t="shared" si="26"/>
        <v>4.3981438267303965E-4</v>
      </c>
      <c r="N93" s="57">
        <f t="shared" si="27"/>
        <v>3.9654926724959141E-3</v>
      </c>
    </row>
    <row r="94" spans="1:16" s="3" customFormat="1" x14ac:dyDescent="0.15">
      <c r="A94" s="58">
        <f t="shared" si="30"/>
        <v>7.139999999999997</v>
      </c>
      <c r="B94" s="59" t="s">
        <v>86</v>
      </c>
      <c r="C94" s="59" t="str">
        <f>VLOOKUP($B94,[10]Boletim!$A:$H,2,"falso")</f>
        <v>composição</v>
      </c>
      <c r="D94" s="60" t="str">
        <f>VLOOKUP($B94,[10]Boletim!$A:$H,8,"falso")</f>
        <v>-</v>
      </c>
      <c r="E94" s="61" t="str">
        <f>VLOOKUP($B94,[10]Boletim!$A:$H,4,"falso")</f>
        <v>Carga, manobra e descarga de materiais diversos em caminhão carroceria - carga e descaga manuais (Refer. SICRO CÓD.5915474)</v>
      </c>
      <c r="F94" s="62">
        <f>VLOOKUP($B94,[10]Boletim!$A:$H,5,"falso")</f>
        <v>0</v>
      </c>
      <c r="G94" s="63"/>
      <c r="H94" s="59" t="str">
        <f>VLOOKUP($B94,[10]Boletim!$A:$H,6,"falso")</f>
        <v>T</v>
      </c>
      <c r="I94" s="64">
        <f>VLOOKUP($B94,[10]Boletim!$A:$H,7,"falso")</f>
        <v>18.260000000000002</v>
      </c>
      <c r="J94" s="65">
        <f>[11]Acessibilidade!L77</f>
        <v>1.17</v>
      </c>
      <c r="K94" s="66">
        <f t="shared" si="28"/>
        <v>23.07</v>
      </c>
      <c r="L94" s="72">
        <f t="shared" si="29"/>
        <v>26.99</v>
      </c>
      <c r="M94" s="67">
        <f t="shared" si="26"/>
        <v>3.6119245970927556E-5</v>
      </c>
      <c r="N94" s="57">
        <f t="shared" si="27"/>
        <v>3.2566148556417078E-4</v>
      </c>
    </row>
    <row r="95" spans="1:16" s="3" customFormat="1" x14ac:dyDescent="0.15">
      <c r="A95" s="58"/>
      <c r="B95" s="59"/>
      <c r="C95" s="59"/>
      <c r="D95" s="71"/>
      <c r="E95" s="61"/>
      <c r="F95" s="62"/>
      <c r="G95" s="63"/>
      <c r="H95" s="59"/>
      <c r="I95" s="59"/>
      <c r="J95" s="65"/>
      <c r="K95" s="66"/>
      <c r="L95" s="72" t="str">
        <f>IF(L80=0,0,"")</f>
        <v/>
      </c>
      <c r="M95" s="67"/>
      <c r="N95" s="57"/>
    </row>
    <row r="96" spans="1:16" s="3" customFormat="1" ht="30" customHeight="1" x14ac:dyDescent="0.15">
      <c r="A96" s="73">
        <f>IF(L80&gt;0,A80+1,A80)</f>
        <v>8</v>
      </c>
      <c r="B96" s="74"/>
      <c r="C96" s="74"/>
      <c r="D96" s="74"/>
      <c r="E96" s="75" t="s">
        <v>105</v>
      </c>
      <c r="F96" s="76" t="s">
        <v>106</v>
      </c>
      <c r="G96" s="77"/>
      <c r="H96" s="78"/>
      <c r="I96" s="79"/>
      <c r="J96" s="80"/>
      <c r="K96" s="81" t="str">
        <f>CONCATENATE("SUB-TOTAL ",A96)</f>
        <v>SUB-TOTAL 8</v>
      </c>
      <c r="L96" s="82">
        <f>SUM(L97:L102)</f>
        <v>18704.48</v>
      </c>
      <c r="M96" s="83">
        <f t="shared" ref="M96:M102" si="31">L96/L$107</f>
        <v>2.5031186138506672E-2</v>
      </c>
      <c r="N96" s="57">
        <f t="shared" ref="N96:N102" si="32">L96/L$96</f>
        <v>1</v>
      </c>
    </row>
    <row r="97" spans="1:17" s="3" customFormat="1" x14ac:dyDescent="0.15">
      <c r="A97" s="58">
        <f t="shared" ref="A97:A102" si="33">IF(J97&gt;0,A96+0.01,A96)</f>
        <v>8.01</v>
      </c>
      <c r="B97" s="59" t="s">
        <v>107</v>
      </c>
      <c r="C97" s="59" t="str">
        <f>VLOOKUP($B97,[10]Boletim!$A:$H,2,"falso")</f>
        <v>composição</v>
      </c>
      <c r="D97" s="60" t="str">
        <f>VLOOKUP($B97,[10]Boletim!$A:$H,8,"falso")</f>
        <v>-</v>
      </c>
      <c r="E97" s="61" t="str">
        <f>VLOOKUP($B97,[10]Boletim!$A:$H,4,"falso")</f>
        <v>Pintura de faixa - tinta base acrílica emulsionada em água - espessura de 0,5 mm (Refer. SICRO CÓD. 5213403)</v>
      </c>
      <c r="F97" s="62" t="str">
        <f>VLOOKUP($B97,[10]Boletim!$A:$H,5,"falso")</f>
        <v>indicado para as cidades do interior</v>
      </c>
      <c r="G97" s="63"/>
      <c r="H97" s="59" t="str">
        <f>VLOOKUP($B97,[10]Boletim!$A:$H,6,"falso")</f>
        <v>M2</v>
      </c>
      <c r="I97" s="64">
        <f>VLOOKUP($B97,[10]Boletim!$A:$H,7,"falso")</f>
        <v>15.18</v>
      </c>
      <c r="J97" s="65">
        <f>[11]Sinalizacao!O74</f>
        <v>69.34</v>
      </c>
      <c r="K97" s="66">
        <f t="shared" ref="K97:K101" si="34">TRUNC(I97*(1+$K$9),2)</f>
        <v>19.170000000000002</v>
      </c>
      <c r="L97" s="72">
        <f>TRUNC(J97*K97,2)</f>
        <v>1329.24</v>
      </c>
      <c r="M97" s="67">
        <f t="shared" si="31"/>
        <v>1.7788494447719802E-3</v>
      </c>
      <c r="N97" s="57">
        <f t="shared" si="32"/>
        <v>7.106532766481613E-2</v>
      </c>
    </row>
    <row r="98" spans="1:17" s="3" customFormat="1" x14ac:dyDescent="0.15">
      <c r="A98" s="58">
        <f t="shared" si="33"/>
        <v>8.02</v>
      </c>
      <c r="B98" s="59" t="s">
        <v>108</v>
      </c>
      <c r="C98" s="59" t="str">
        <f>VLOOKUP($B98,[10]Boletim!$A:$H,2,"falso")</f>
        <v>composição</v>
      </c>
      <c r="D98" s="60" t="str">
        <f>VLOOKUP($B98,[10]Boletim!$A:$H,8,"falso")</f>
        <v>-</v>
      </c>
      <c r="E98" s="61" t="str">
        <f>VLOOKUP($B98,[10]Boletim!$A:$H,4,"falso")</f>
        <v>Pintura de setas e legendas - tinta base acrílica emulsionada em água - espessura de 0,5 mm (Refer. SICRO CÓD. 5213407)</v>
      </c>
      <c r="F98" s="62" t="str">
        <f>VLOOKUP($B98,[10]Boletim!$A:$H,5,"falso")</f>
        <v>indicado para as cidades do interior</v>
      </c>
      <c r="G98" s="63"/>
      <c r="H98" s="59" t="str">
        <f>VLOOKUP($B98,[10]Boletim!$A:$H,6,"falso")</f>
        <v>M2</v>
      </c>
      <c r="I98" s="64">
        <f>VLOOKUP($B98,[10]Boletim!$A:$H,7,"falso")</f>
        <v>27.08</v>
      </c>
      <c r="J98" s="65">
        <f>[11]Sinalizacao!O47</f>
        <v>43.66</v>
      </c>
      <c r="K98" s="66">
        <f t="shared" si="34"/>
        <v>34.21</v>
      </c>
      <c r="L98" s="72">
        <f t="shared" ref="L98:L102" si="35">TRUNC(J98*K98,2)</f>
        <v>1493.6</v>
      </c>
      <c r="M98" s="67">
        <f t="shared" si="31"/>
        <v>1.998803474700904E-3</v>
      </c>
      <c r="N98" s="57">
        <f t="shared" si="32"/>
        <v>7.9852527308965554E-2</v>
      </c>
    </row>
    <row r="99" spans="1:17" s="3" customFormat="1" x14ac:dyDescent="0.15">
      <c r="A99" s="58">
        <f t="shared" si="33"/>
        <v>8.0299999999999994</v>
      </c>
      <c r="B99" s="59">
        <v>13521</v>
      </c>
      <c r="C99" s="59" t="str">
        <f>VLOOKUP($B99,[10]Boletim!$A:$H,2,"falso")</f>
        <v>cotação - SINAPI</v>
      </c>
      <c r="D99" s="60" t="str">
        <f>VLOOKUP($B99,[10]Boletim!$A:$H,8,"falso")</f>
        <v>-</v>
      </c>
      <c r="E99" s="61" t="str">
        <f>VLOOKUP($B99,[10]Boletim!$A:$H,4,"falso")</f>
        <v>Placa esmaltada para identificação de rua, dimensões *45x25* cm</v>
      </c>
      <c r="F99" s="62">
        <f>VLOOKUP($B99,[10]Boletim!$A:$H,5,"falso")</f>
        <v>0</v>
      </c>
      <c r="G99" s="63"/>
      <c r="H99" s="59" t="str">
        <f>VLOOKUP($B99,[10]Boletim!$A:$H,6,"falso")</f>
        <v xml:space="preserve">UN    </v>
      </c>
      <c r="I99" s="64">
        <f>VLOOKUP($B99,[10]Boletim!$A:$H,7,"falso")</f>
        <v>99</v>
      </c>
      <c r="J99" s="65">
        <f>[11]Sinalizacao!O32</f>
        <v>24</v>
      </c>
      <c r="K99" s="66">
        <f t="shared" si="34"/>
        <v>125.08</v>
      </c>
      <c r="L99" s="72">
        <f t="shared" si="35"/>
        <v>3001.92</v>
      </c>
      <c r="M99" s="67">
        <f t="shared" si="31"/>
        <v>4.0173059231214097E-3</v>
      </c>
      <c r="N99" s="57">
        <f t="shared" si="32"/>
        <v>0.16049203185546992</v>
      </c>
    </row>
    <row r="100" spans="1:17" s="3" customFormat="1" ht="38.25" x14ac:dyDescent="0.15">
      <c r="A100" s="58">
        <f t="shared" si="33"/>
        <v>8.0399999999999991</v>
      </c>
      <c r="B100" s="59" t="s">
        <v>109</v>
      </c>
      <c r="C100" s="59" t="str">
        <f>VLOOKUP($B100,[10]Boletim!$A:$H,2,"falso")</f>
        <v>composição</v>
      </c>
      <c r="D100" s="60" t="str">
        <f>VLOOKUP($B100,[10]Boletim!$A:$H,8,"falso")</f>
        <v>-</v>
      </c>
      <c r="E100" s="61" t="str">
        <f>VLOOKUP($B100,[10]Boletim!$A:$H,4,"falso")</f>
        <v>Coluna simples de 50,8 mm (2") de diâmetro, espessura da parede 2,75mm, altura total de 3500mm, em aço galvanizado por imersão à quente para suporte de placa de sinalização e fixado em base de concreto estrutural  - fornecimento e implantação. Inclusive serviço de implantação da placa de sinalização</v>
      </c>
      <c r="F100" s="62">
        <f>VLOOKUP($B100,[10]Boletim!$A:$H,5,"falso")</f>
        <v>0</v>
      </c>
      <c r="G100" s="63"/>
      <c r="H100" s="59" t="str">
        <f>VLOOKUP($B100,[10]Boletim!$A:$H,6,"falso")</f>
        <v xml:space="preserve">UN </v>
      </c>
      <c r="I100" s="64">
        <f>VLOOKUP($B100,[10]Boletim!$A:$H,7,"falso")</f>
        <v>302.27999999999997</v>
      </c>
      <c r="J100" s="65">
        <f>[11]Sinalizacao!O33</f>
        <v>12</v>
      </c>
      <c r="K100" s="66">
        <f t="shared" si="34"/>
        <v>381.93</v>
      </c>
      <c r="L100" s="72">
        <f t="shared" si="35"/>
        <v>4583.16</v>
      </c>
      <c r="M100" s="67">
        <f t="shared" si="31"/>
        <v>6.1333932332017912E-3</v>
      </c>
      <c r="N100" s="57">
        <f t="shared" si="32"/>
        <v>0.24503006766293423</v>
      </c>
    </row>
    <row r="101" spans="1:17" s="3" customFormat="1" ht="38.25" x14ac:dyDescent="0.15">
      <c r="A101" s="58">
        <f t="shared" si="33"/>
        <v>8.0499999999999989</v>
      </c>
      <c r="B101" s="59" t="s">
        <v>110</v>
      </c>
      <c r="C101" s="59" t="str">
        <f>VLOOKUP($B101,[10]Boletim!$A:$H,2,"falso")</f>
        <v>composição</v>
      </c>
      <c r="D101" s="60" t="str">
        <f>VLOOKUP($B101,[10]Boletim!$A:$H,8,"falso")</f>
        <v>-</v>
      </c>
      <c r="E101" s="61" t="str">
        <f>VLOOKUP($B101,[10]Boletim!$A:$H,4,"falso")</f>
        <v>Poste simples madeira de lei aparelhada 75 x 75 x 3500 mm para suporte de placa de sinalização, pintado com esmalte sintético e fixado em base de concreto estrutural -fornecimento e implantação. Inclusive serviço de implantação da placa de sinalização</v>
      </c>
      <c r="F101" s="62">
        <f>VLOOKUP($B101,[10]Boletim!$A:$H,5,"falso")</f>
        <v>0</v>
      </c>
      <c r="G101" s="63"/>
      <c r="H101" s="59" t="str">
        <f>VLOOKUP($B101,[10]Boletim!$A:$H,6,"falso")</f>
        <v xml:space="preserve">UN </v>
      </c>
      <c r="I101" s="64">
        <f>VLOOKUP($B101,[10]Boletim!$A:$H,7,"falso")</f>
        <v>120.03</v>
      </c>
      <c r="J101" s="65">
        <f>SUM([11]Sinalizacao!O2:O9)</f>
        <v>24</v>
      </c>
      <c r="K101" s="66">
        <f t="shared" si="34"/>
        <v>151.65</v>
      </c>
      <c r="L101" s="72">
        <f t="shared" si="35"/>
        <v>3639.6</v>
      </c>
      <c r="M101" s="67">
        <f t="shared" si="31"/>
        <v>4.8706783118113352E-3</v>
      </c>
      <c r="N101" s="57">
        <f t="shared" si="32"/>
        <v>0.19458439903167582</v>
      </c>
    </row>
    <row r="102" spans="1:17" s="3" customFormat="1" ht="38.25" x14ac:dyDescent="0.15">
      <c r="A102" s="58">
        <f t="shared" si="33"/>
        <v>8.0599999999999987</v>
      </c>
      <c r="B102" s="59" t="s">
        <v>111</v>
      </c>
      <c r="C102" s="59" t="str">
        <f>VLOOKUP($B102,[10]Boletim!$A:$H,2,"falso")</f>
        <v>composição</v>
      </c>
      <c r="D102" s="60" t="str">
        <f>VLOOKUP($B102,[10]Boletim!$A:$H,8,"falso")</f>
        <v>-</v>
      </c>
      <c r="E102" s="61" t="str">
        <f>VLOOKUP($B102,[10]Boletim!$A:$H,4,"falso")</f>
        <v>Placa de sinalização de alumínio, espessura 1,5mm, com fundo, símbolos e tarjas em película refletiva com esferas inclusas tipo I-A da NBR 14644 (GT/GT), inclusive elementos de fixação, conforme especificação AGETRAN/PMCG - fornecimento</v>
      </c>
      <c r="F102" s="62">
        <f>VLOOKUP($B102,[10]Boletim!$A:$H,5,"falso")</f>
        <v>0</v>
      </c>
      <c r="G102" s="63"/>
      <c r="H102" s="59" t="str">
        <f>VLOOKUP($B102,[10]Boletim!$A:$H,6,"falso")</f>
        <v>M2</v>
      </c>
      <c r="I102" s="64">
        <f>VLOOKUP($B102,[10]Boletim!$A:$H,7,"falso")</f>
        <v>526.57000000000005</v>
      </c>
      <c r="J102" s="65">
        <f>[11]Sinalizacao!O18</f>
        <v>6.7200000000000006</v>
      </c>
      <c r="K102" s="66">
        <f>'[11]SV-0105_Desonerada'!H69</f>
        <v>693</v>
      </c>
      <c r="L102" s="72">
        <f t="shared" si="35"/>
        <v>4656.96</v>
      </c>
      <c r="M102" s="67">
        <f t="shared" si="31"/>
        <v>6.2321557508992513E-3</v>
      </c>
      <c r="N102" s="57">
        <f t="shared" si="32"/>
        <v>0.24897564647613835</v>
      </c>
    </row>
    <row r="103" spans="1:17" s="3" customFormat="1" x14ac:dyDescent="0.15">
      <c r="A103" s="58"/>
      <c r="B103" s="59"/>
      <c r="C103" s="59"/>
      <c r="D103" s="71"/>
      <c r="E103" s="61"/>
      <c r="F103" s="62"/>
      <c r="G103" s="63"/>
      <c r="H103" s="59"/>
      <c r="I103" s="59"/>
      <c r="J103" s="65"/>
      <c r="K103" s="66"/>
      <c r="L103" s="72" t="str">
        <f>IF(L97=0,0,"")</f>
        <v/>
      </c>
      <c r="M103" s="67"/>
      <c r="N103" s="57"/>
    </row>
    <row r="104" spans="1:17" s="3" customFormat="1" ht="30" customHeight="1" x14ac:dyDescent="0.15">
      <c r="A104" s="73">
        <f>IF(L96&gt;0,A96+1,A96)</f>
        <v>9</v>
      </c>
      <c r="B104" s="74"/>
      <c r="C104" s="74"/>
      <c r="D104" s="74"/>
      <c r="E104" s="75" t="s">
        <v>112</v>
      </c>
      <c r="F104" s="95" t="s">
        <v>113</v>
      </c>
      <c r="G104" s="77"/>
      <c r="H104" s="78"/>
      <c r="I104" s="96" t="str">
        <f>IF(K5=[11]CCU_Adm_Local_Deson!B4,"CPU correta","data base CPU errada")</f>
        <v>CPU correta</v>
      </c>
      <c r="J104" s="80"/>
      <c r="K104" s="81" t="str">
        <f>CONCATENATE("SUB-TOTAL ",A104)</f>
        <v>SUB-TOTAL 9</v>
      </c>
      <c r="L104" s="82">
        <f>SUM(L105)</f>
        <v>26823.35</v>
      </c>
      <c r="M104" s="83">
        <f>L104/L$107</f>
        <v>3.5896227358809915E-2</v>
      </c>
      <c r="N104" s="57">
        <f>L104/L$104</f>
        <v>1</v>
      </c>
    </row>
    <row r="105" spans="1:17" s="98" customFormat="1" x14ac:dyDescent="0.15">
      <c r="A105" s="58">
        <f>IF(J105&gt;0,A104+0.01,A104)</f>
        <v>9.01</v>
      </c>
      <c r="B105" s="92" t="s">
        <v>114</v>
      </c>
      <c r="C105" s="59" t="s">
        <v>115</v>
      </c>
      <c r="D105" s="97" t="s">
        <v>114</v>
      </c>
      <c r="E105" s="61" t="str">
        <f>[11]CCU_Adm_Local_Deson!B7</f>
        <v>Administração local do canteiro de obras</v>
      </c>
      <c r="F105" s="63"/>
      <c r="G105" s="63"/>
      <c r="H105" s="59" t="s">
        <v>116</v>
      </c>
      <c r="I105" s="64">
        <f>[11]CCU_Adm_Local_Deson!H69</f>
        <v>21229.41</v>
      </c>
      <c r="J105" s="65">
        <v>1</v>
      </c>
      <c r="K105" s="66">
        <f>TRUNC(I105*(1+$K$9),2)</f>
        <v>26823.35</v>
      </c>
      <c r="L105" s="72">
        <f>TRUNC(J105*K105,2)</f>
        <v>26823.35</v>
      </c>
      <c r="M105" s="67">
        <f>L105/L$107</f>
        <v>3.5896227358809915E-2</v>
      </c>
      <c r="N105" s="57">
        <f>L105/L$104</f>
        <v>1</v>
      </c>
    </row>
    <row r="106" spans="1:17" s="98" customFormat="1" x14ac:dyDescent="0.15">
      <c r="A106" s="58"/>
      <c r="B106" s="92"/>
      <c r="C106" s="59"/>
      <c r="D106" s="99"/>
      <c r="E106" s="61"/>
      <c r="F106" s="62"/>
      <c r="G106" s="63"/>
      <c r="H106" s="59"/>
      <c r="I106" s="59"/>
      <c r="J106" s="59"/>
      <c r="K106" s="59"/>
      <c r="L106" s="72" t="str">
        <f>IF(L104=0,0,"")</f>
        <v/>
      </c>
      <c r="M106" s="67"/>
      <c r="N106" s="57"/>
    </row>
    <row r="107" spans="1:17" s="3" customFormat="1" ht="24.95" customHeight="1" x14ac:dyDescent="0.15">
      <c r="A107" s="100"/>
      <c r="B107" s="101"/>
      <c r="C107" s="101"/>
      <c r="D107" s="101"/>
      <c r="E107" s="102"/>
      <c r="F107" s="103"/>
      <c r="G107" s="104"/>
      <c r="H107" s="105"/>
      <c r="I107" s="106"/>
      <c r="J107" s="107"/>
      <c r="K107" s="108" t="s">
        <v>117</v>
      </c>
      <c r="L107" s="109">
        <f>(L13*2+L22*2+L34*2+L50*2+L59*2+L74*2+L80*2+L96*2+L104*2)/2</f>
        <v>747247.04999999993</v>
      </c>
      <c r="M107" s="110">
        <f>L107/L$107</f>
        <v>1</v>
      </c>
      <c r="N107" s="230" t="s">
        <v>118</v>
      </c>
      <c r="O107" s="230"/>
      <c r="P107" s="230" t="s">
        <v>119</v>
      </c>
      <c r="Q107" s="230"/>
    </row>
    <row r="108" spans="1:17" s="98" customFormat="1" ht="24.95" customHeight="1" x14ac:dyDescent="0.15">
      <c r="A108" s="111"/>
      <c r="B108" s="111"/>
      <c r="C108" s="112"/>
      <c r="D108" s="112"/>
      <c r="E108" s="111"/>
      <c r="F108" s="113"/>
      <c r="G108" s="111"/>
      <c r="H108" s="111"/>
      <c r="I108" s="114"/>
      <c r="J108" s="111"/>
      <c r="K108" s="111"/>
      <c r="L108" s="111"/>
      <c r="M108" s="111"/>
      <c r="N108" s="115" t="s">
        <v>120</v>
      </c>
      <c r="O108" s="116" t="str">
        <f>IF(L109=L107,"OK","ERRO")</f>
        <v>OK</v>
      </c>
      <c r="P108" s="117" t="s">
        <v>121</v>
      </c>
      <c r="Q108" s="116" t="s">
        <v>122</v>
      </c>
    </row>
    <row r="109" spans="1:17" s="3" customFormat="1" ht="24.95" customHeight="1" x14ac:dyDescent="0.15">
      <c r="A109" s="118"/>
      <c r="B109" s="119"/>
      <c r="C109" s="101"/>
      <c r="D109" s="101"/>
      <c r="E109" s="120" t="s">
        <v>123</v>
      </c>
      <c r="F109" s="121"/>
      <c r="G109" s="122"/>
      <c r="H109" s="122"/>
      <c r="I109" s="123"/>
      <c r="J109" s="108"/>
      <c r="K109" s="124"/>
      <c r="L109" s="125">
        <f>SUM(L110:L126)</f>
        <v>747247.04999999993</v>
      </c>
      <c r="M109" s="126">
        <f>SUM(M110:M126)</f>
        <v>1</v>
      </c>
      <c r="N109" s="127" t="s">
        <v>124</v>
      </c>
      <c r="O109" s="128" t="s">
        <v>125</v>
      </c>
      <c r="P109" s="8"/>
      <c r="Q109" s="129"/>
    </row>
    <row r="110" spans="1:17" s="3" customFormat="1" ht="24.95" customHeight="1" x14ac:dyDescent="0.15">
      <c r="A110" s="130">
        <f>A13</f>
        <v>1</v>
      </c>
      <c r="C110" s="112"/>
      <c r="D110" s="112"/>
      <c r="E110" s="23" t="str">
        <f>E13</f>
        <v>SERVIÇOS PRELIMINARES</v>
      </c>
      <c r="F110" s="4"/>
      <c r="G110" s="24"/>
      <c r="H110" s="24"/>
      <c r="I110" s="130"/>
      <c r="J110" s="131">
        <f>J14</f>
        <v>16</v>
      </c>
      <c r="K110" s="132" t="str">
        <f>H14</f>
        <v>M2</v>
      </c>
      <c r="L110" s="133">
        <f>L13</f>
        <v>17498.41</v>
      </c>
      <c r="M110" s="134">
        <f>M13</f>
        <v>2.341716839163166E-2</v>
      </c>
      <c r="N110" s="135" t="str">
        <f>IF(SUBTOTAL(109,L14:L20)=L110,"OK","ERRO")</f>
        <v>OK</v>
      </c>
      <c r="O110" s="136" t="str">
        <f>IF(M110=L110/L$107,"OK","ERRO")</f>
        <v>OK</v>
      </c>
      <c r="P110" s="8"/>
      <c r="Q110" s="8"/>
    </row>
    <row r="111" spans="1:17" s="3" customFormat="1" ht="24.95" customHeight="1" x14ac:dyDescent="0.15">
      <c r="A111" s="118">
        <f>A22</f>
        <v>2</v>
      </c>
      <c r="B111" s="119"/>
      <c r="C111" s="101"/>
      <c r="D111" s="101"/>
      <c r="E111" s="120" t="str">
        <f>E22</f>
        <v>MICRODRENAGEM - TERRAPLENAGEM</v>
      </c>
      <c r="F111" s="121"/>
      <c r="G111" s="122"/>
      <c r="H111" s="122"/>
      <c r="I111" s="123"/>
      <c r="J111" s="108">
        <f>SUM(J23:J24)</f>
        <v>841.57999999999993</v>
      </c>
      <c r="K111" s="124" t="str">
        <f>H25</f>
        <v>M3</v>
      </c>
      <c r="L111" s="125">
        <f>L22</f>
        <v>44657.969999999994</v>
      </c>
      <c r="M111" s="126">
        <f>M22</f>
        <v>5.9763327269073858E-2</v>
      </c>
      <c r="N111" s="135" t="str">
        <f>IF(SUBTOTAL(109,L23:L32)=L111,"OK","ERRO")</f>
        <v>OK</v>
      </c>
      <c r="O111" s="136" t="str">
        <f>IF(M111=L111/L$107,"OK","ERRO")</f>
        <v>OK</v>
      </c>
      <c r="P111" s="137">
        <f>ROUND(+SUM(O23:O24),2)</f>
        <v>62.97</v>
      </c>
      <c r="Q111" s="138">
        <f>INT(P111/6/22)+1</f>
        <v>1</v>
      </c>
    </row>
    <row r="112" spans="1:17" s="3" customFormat="1" ht="24.95" customHeight="1" x14ac:dyDescent="0.15">
      <c r="A112" s="130">
        <f>A34</f>
        <v>3</v>
      </c>
      <c r="C112" s="112"/>
      <c r="D112" s="112"/>
      <c r="E112" s="23" t="str">
        <f>E34</f>
        <v>MICRODRENAGEM - DISPOSITIVOS AUXILIARES</v>
      </c>
      <c r="F112" s="4"/>
      <c r="G112" s="24"/>
      <c r="H112" s="24"/>
      <c r="I112" s="130"/>
      <c r="J112" s="131">
        <f>SUM(J35:J36)</f>
        <v>307.13</v>
      </c>
      <c r="K112" s="132" t="str">
        <f>H35</f>
        <v xml:space="preserve">M     </v>
      </c>
      <c r="L112" s="133">
        <f>L34</f>
        <v>119337.14999999998</v>
      </c>
      <c r="M112" s="134">
        <f>M34</f>
        <v>0.1597024036428113</v>
      </c>
      <c r="N112" s="135" t="str">
        <f>IF(SUBTOTAL(109,L35:L48)=L112,"OK","ERRO")</f>
        <v>OK</v>
      </c>
      <c r="O112" s="136" t="str">
        <f>IF(M112=L112/L$107,"OK","ERRO")</f>
        <v>OK</v>
      </c>
      <c r="P112" s="139">
        <f>ROUND(+SUM(O38:O38),2)</f>
        <v>93.51</v>
      </c>
      <c r="Q112" s="138">
        <f>INT(P112/6/22)+1</f>
        <v>1</v>
      </c>
    </row>
    <row r="113" spans="1:17" s="3" customFormat="1" ht="24.95" hidden="1" customHeight="1" x14ac:dyDescent="0.15">
      <c r="A113" s="130"/>
      <c r="C113" s="112"/>
      <c r="D113" s="112"/>
      <c r="E113" s="23" t="e">
        <f>+#REF!</f>
        <v>#REF!</v>
      </c>
      <c r="F113" s="4"/>
      <c r="G113" s="70"/>
      <c r="H113" s="70"/>
      <c r="I113" s="8"/>
      <c r="J113" s="140"/>
      <c r="K113" s="132"/>
      <c r="L113" s="133"/>
      <c r="M113" s="134"/>
      <c r="N113" s="141" t="e">
        <f>IF(SUBTOTAL(109,#REF!)=L113,"OK","ERRO")</f>
        <v>#REF!</v>
      </c>
      <c r="O113" s="136" t="str">
        <f>+IF(M113=L113/L$107,"OK","ERRO")</f>
        <v>OK</v>
      </c>
      <c r="P113" s="8"/>
      <c r="Q113" s="8"/>
    </row>
    <row r="114" spans="1:17" s="3" customFormat="1" ht="24.95" hidden="1" customHeight="1" x14ac:dyDescent="0.15">
      <c r="A114" s="130"/>
      <c r="C114" s="112"/>
      <c r="D114" s="112"/>
      <c r="E114" s="23" t="e">
        <f>+#REF!</f>
        <v>#REF!</v>
      </c>
      <c r="F114" s="4"/>
      <c r="G114" s="24"/>
      <c r="H114" s="24"/>
      <c r="I114" s="130"/>
      <c r="J114" s="131"/>
      <c r="K114" s="132"/>
      <c r="L114" s="133"/>
      <c r="M114" s="134"/>
      <c r="N114" s="141" t="e">
        <f>IF(SUBTOTAL(109,#REF!)=L114,"OK","ERRO")</f>
        <v>#REF!</v>
      </c>
      <c r="O114" s="136" t="str">
        <f>+IF(M114=L114/L$107,"OK","ERRO")</f>
        <v>OK</v>
      </c>
      <c r="P114" s="8"/>
      <c r="Q114" s="8"/>
    </row>
    <row r="115" spans="1:17" s="3" customFormat="1" ht="24.95" hidden="1" customHeight="1" x14ac:dyDescent="0.15">
      <c r="A115" s="130"/>
      <c r="C115" s="112"/>
      <c r="D115" s="112"/>
      <c r="E115" s="142" t="e">
        <f>+#REF!</f>
        <v>#REF!</v>
      </c>
      <c r="F115" s="4"/>
      <c r="G115" s="70"/>
      <c r="H115" s="70"/>
      <c r="I115" s="8"/>
      <c r="J115" s="140"/>
      <c r="K115" s="132"/>
      <c r="L115" s="133"/>
      <c r="M115" s="134"/>
      <c r="N115" s="141" t="e">
        <f>IF(SUBTOTAL(109,#REF!)=L115,"OK","ERRO")</f>
        <v>#REF!</v>
      </c>
      <c r="O115" s="136" t="str">
        <f>+IF(M115=L115/L$107,"OK","ERRO")</f>
        <v>OK</v>
      </c>
      <c r="P115" s="8"/>
      <c r="Q115" s="8"/>
    </row>
    <row r="116" spans="1:17" s="3" customFormat="1" ht="24.95" hidden="1" customHeight="1" x14ac:dyDescent="0.15">
      <c r="A116" s="130"/>
      <c r="C116" s="112"/>
      <c r="D116" s="112"/>
      <c r="E116" s="23" t="e">
        <f>+#REF!</f>
        <v>#REF!</v>
      </c>
      <c r="F116" s="4"/>
      <c r="G116" s="24"/>
      <c r="H116" s="24"/>
      <c r="I116" s="130"/>
      <c r="J116" s="131"/>
      <c r="K116" s="132"/>
      <c r="L116" s="133"/>
      <c r="M116" s="134"/>
      <c r="N116" s="141" t="e">
        <f>IF(SUBTOTAL(109,#REF!)=L116,"OK","ERRO")</f>
        <v>#REF!</v>
      </c>
      <c r="O116" s="136" t="str">
        <f>+IF(M116=L116/L$107,"OK","ERRO")</f>
        <v>OK</v>
      </c>
      <c r="P116" s="143">
        <v>30000</v>
      </c>
      <c r="Q116" s="138">
        <f>INT(+J116/P116)+1</f>
        <v>1</v>
      </c>
    </row>
    <row r="117" spans="1:17" s="3" customFormat="1" ht="24.95" customHeight="1" x14ac:dyDescent="0.15">
      <c r="A117" s="118">
        <f>A50</f>
        <v>4</v>
      </c>
      <c r="B117" s="119"/>
      <c r="C117" s="101"/>
      <c r="D117" s="101"/>
      <c r="E117" s="120" t="str">
        <f>E50</f>
        <v>IMPLANTAÇÃO ASFÁLTICA - TERRAPLENAGEM</v>
      </c>
      <c r="F117" s="121"/>
      <c r="G117" s="122"/>
      <c r="H117" s="122"/>
      <c r="I117" s="123"/>
      <c r="J117" s="108">
        <f>J51</f>
        <v>863.62</v>
      </c>
      <c r="K117" s="124" t="str">
        <f>H51</f>
        <v>M3</v>
      </c>
      <c r="L117" s="125">
        <f>L50</f>
        <v>15992.439999999999</v>
      </c>
      <c r="M117" s="126">
        <f>M50</f>
        <v>2.1401810820129701E-2</v>
      </c>
      <c r="N117" s="135" t="str">
        <f>IF(SUBTOTAL(109,L51:L57)=L117,"OK","ERRO")</f>
        <v>OK</v>
      </c>
      <c r="O117" s="136" t="str">
        <f>IF(M117=L117/L$107,"OK","ERRO")</f>
        <v>OK</v>
      </c>
      <c r="P117" s="8"/>
      <c r="Q117" s="8"/>
    </row>
    <row r="118" spans="1:17" s="3" customFormat="1" ht="24.95" customHeight="1" x14ac:dyDescent="0.15">
      <c r="A118" s="130">
        <f>A59</f>
        <v>5</v>
      </c>
      <c r="C118" s="112"/>
      <c r="D118" s="112"/>
      <c r="E118" s="23" t="str">
        <f>E59</f>
        <v>IMPLANTAÇÃO ASFÁLTICA - PAVIMENTAÇÃO</v>
      </c>
      <c r="F118" s="4"/>
      <c r="G118" s="24"/>
      <c r="H118" s="24"/>
      <c r="I118" s="130"/>
      <c r="J118" s="131">
        <f>J67</f>
        <v>3552.16</v>
      </c>
      <c r="K118" s="132" t="str">
        <f>H67</f>
        <v>M2</v>
      </c>
      <c r="L118" s="133">
        <f>L59</f>
        <v>296671.89</v>
      </c>
      <c r="M118" s="134">
        <f>M59</f>
        <v>0.39701982095479671</v>
      </c>
      <c r="N118" s="135" t="str">
        <f>IF(SUBTOTAL(109,L60:L72)=L118,"OK","ERRO")</f>
        <v>OK</v>
      </c>
      <c r="O118" s="136" t="str">
        <f>IF(M118=L118/L$107,"OK","ERRO")</f>
        <v>OK</v>
      </c>
      <c r="P118" s="143">
        <v>15000</v>
      </c>
      <c r="Q118" s="138">
        <f>INT(+J118/P118)+1</f>
        <v>1</v>
      </c>
    </row>
    <row r="119" spans="1:17" s="3" customFormat="1" ht="24.95" customHeight="1" x14ac:dyDescent="0.15">
      <c r="A119" s="118">
        <f>A74</f>
        <v>6</v>
      </c>
      <c r="B119" s="119"/>
      <c r="C119" s="101"/>
      <c r="D119" s="101"/>
      <c r="E119" s="120" t="str">
        <f>E74</f>
        <v>SERVIÇOS COMPLEMENTARES</v>
      </c>
      <c r="F119" s="121"/>
      <c r="G119" s="122"/>
      <c r="H119" s="122"/>
      <c r="I119" s="123"/>
      <c r="J119" s="108">
        <f>J75</f>
        <v>1067.58</v>
      </c>
      <c r="K119" s="124" t="str">
        <f>H75</f>
        <v>M</v>
      </c>
      <c r="L119" s="125">
        <f>L74</f>
        <v>124683.89</v>
      </c>
      <c r="M119" s="126">
        <f>M74</f>
        <v>0.1668576543728075</v>
      </c>
      <c r="N119" s="135" t="str">
        <f>IF(SUBTOTAL(109,L75:L78)=L119,"OK","ERRO")</f>
        <v>OK</v>
      </c>
      <c r="O119" s="136" t="str">
        <f>IF(M119=L119/L$107,"OK","ERRO")</f>
        <v>OK</v>
      </c>
      <c r="P119" s="8"/>
      <c r="Q119" s="8"/>
    </row>
    <row r="120" spans="1:17" s="3" customFormat="1" ht="24.95" hidden="1" customHeight="1" x14ac:dyDescent="0.15">
      <c r="A120" s="130"/>
      <c r="C120" s="112"/>
      <c r="D120" s="112"/>
      <c r="E120" s="23" t="e">
        <f>+#REF!</f>
        <v>#REF!</v>
      </c>
      <c r="F120" s="4"/>
      <c r="G120" s="24"/>
      <c r="H120" s="24"/>
      <c r="I120" s="130"/>
      <c r="J120" s="131"/>
      <c r="K120" s="132"/>
      <c r="L120" s="133"/>
      <c r="M120" s="134"/>
      <c r="N120" s="141" t="e">
        <f>IF(SUBTOTAL(109,#REF!)=L120,"OK","ERRO")</f>
        <v>#REF!</v>
      </c>
      <c r="O120" s="136" t="str">
        <f>+IF(M120=L120/L$107,"OK","ERRO")</f>
        <v>OK</v>
      </c>
      <c r="P120" s="8"/>
      <c r="Q120" s="8"/>
    </row>
    <row r="121" spans="1:17" s="3" customFormat="1" ht="24.95" customHeight="1" x14ac:dyDescent="0.15">
      <c r="A121" s="130">
        <f>A80</f>
        <v>7</v>
      </c>
      <c r="C121" s="112"/>
      <c r="D121" s="112"/>
      <c r="E121" s="23" t="str">
        <f>E80</f>
        <v>PASSEIO COM ACESSIBILIDADE</v>
      </c>
      <c r="F121" s="4"/>
      <c r="G121" s="24"/>
      <c r="H121" s="24"/>
      <c r="I121" s="130"/>
      <c r="J121" s="131">
        <f>SUM(J90:J90)</f>
        <v>1224.45</v>
      </c>
      <c r="K121" s="132" t="str">
        <f>H90</f>
        <v>M2</v>
      </c>
      <c r="L121" s="133">
        <f>L80</f>
        <v>82877.47</v>
      </c>
      <c r="M121" s="134">
        <f>M80</f>
        <v>0.11091040105143274</v>
      </c>
      <c r="N121" s="135" t="str">
        <f>IF(SUBTOTAL(109,L81:L94)=L121,"OK","ERRO")</f>
        <v>OK</v>
      </c>
      <c r="O121" s="136" t="str">
        <f>IF(M121=L121/L$107,"OK","ERRO")</f>
        <v>OK</v>
      </c>
      <c r="P121" s="143"/>
      <c r="Q121" s="138"/>
    </row>
    <row r="122" spans="1:17" s="3" customFormat="1" ht="24.95" customHeight="1" x14ac:dyDescent="0.15">
      <c r="A122" s="118">
        <f>A96</f>
        <v>8</v>
      </c>
      <c r="B122" s="119"/>
      <c r="C122" s="101"/>
      <c r="D122" s="101"/>
      <c r="E122" s="120" t="str">
        <f>E96</f>
        <v>SINALIZAÇÃO VIÁRIA DEFINITIVA HORIZONTAL E VERTICAL E DISPOSITIVOS DE SEGURANÇA</v>
      </c>
      <c r="F122" s="121"/>
      <c r="G122" s="122"/>
      <c r="H122" s="122"/>
      <c r="I122" s="123"/>
      <c r="J122" s="108">
        <f>SUM(J97:J98)</f>
        <v>113</v>
      </c>
      <c r="K122" s="124" t="str">
        <f>H97</f>
        <v>M2</v>
      </c>
      <c r="L122" s="125">
        <f>L96</f>
        <v>18704.48</v>
      </c>
      <c r="M122" s="126">
        <f>M96</f>
        <v>2.5031186138506672E-2</v>
      </c>
      <c r="N122" s="135" t="str">
        <f>IF(SUBTOTAL(109,L97:L102)=L122,"OK","ERRO")</f>
        <v>OK</v>
      </c>
      <c r="O122" s="136" t="str">
        <f>IF(M122=L122/L$107,"OK","ERRO")</f>
        <v>OK</v>
      </c>
      <c r="P122" s="8"/>
      <c r="Q122" s="8"/>
    </row>
    <row r="123" spans="1:17" s="3" customFormat="1" ht="24.95" hidden="1" customHeight="1" x14ac:dyDescent="0.15">
      <c r="A123" s="130"/>
      <c r="C123" s="112"/>
      <c r="D123" s="112"/>
      <c r="E123" s="23" t="e">
        <f>+#REF!</f>
        <v>#REF!</v>
      </c>
      <c r="F123" s="4"/>
      <c r="G123" s="70"/>
      <c r="H123" s="70"/>
      <c r="I123" s="8"/>
      <c r="J123" s="140"/>
      <c r="K123" s="132"/>
      <c r="L123" s="133"/>
      <c r="M123" s="134"/>
      <c r="N123" s="141" t="e">
        <f>IF(SUBTOTAL(109,#REF!)=L123,"OK","ERRO")</f>
        <v>#REF!</v>
      </c>
      <c r="O123" s="136" t="str">
        <f>+IF(M123=L123/L$107,"OK","ERRO")</f>
        <v>OK</v>
      </c>
      <c r="P123" s="8"/>
      <c r="Q123" s="8"/>
    </row>
    <row r="124" spans="1:17" s="3" customFormat="1" ht="24.95" hidden="1" customHeight="1" x14ac:dyDescent="0.15">
      <c r="A124" s="130"/>
      <c r="C124" s="112"/>
      <c r="D124" s="112"/>
      <c r="E124" s="23" t="e">
        <f>+#REF!</f>
        <v>#REF!</v>
      </c>
      <c r="F124" s="4"/>
      <c r="G124" s="24"/>
      <c r="H124" s="24"/>
      <c r="I124" s="130"/>
      <c r="J124" s="131"/>
      <c r="K124" s="132"/>
      <c r="L124" s="133"/>
      <c r="M124" s="134"/>
      <c r="N124" s="141" t="e">
        <f>IF(SUBTOTAL(109,#REF!)=L124,"OK","ERRO")</f>
        <v>#REF!</v>
      </c>
      <c r="O124" s="136" t="str">
        <f>+IF(M124=L124/L$107,"OK","ERRO")</f>
        <v>OK</v>
      </c>
      <c r="P124" s="8"/>
      <c r="Q124" s="8"/>
    </row>
    <row r="125" spans="1:17" s="3" customFormat="1" ht="24.95" customHeight="1" x14ac:dyDescent="0.15">
      <c r="A125" s="130">
        <f>A104</f>
        <v>9</v>
      </c>
      <c r="C125" s="112"/>
      <c r="D125" s="112"/>
      <c r="E125" s="23" t="str">
        <f>E104</f>
        <v>ADMINISTRAÇÃO LOCAL</v>
      </c>
      <c r="F125" s="4"/>
      <c r="G125" s="24"/>
      <c r="H125" s="24"/>
      <c r="I125" s="130"/>
      <c r="J125" s="131">
        <f>SUM(J105:J105)</f>
        <v>1</v>
      </c>
      <c r="K125" s="132" t="str">
        <f>H105</f>
        <v xml:space="preserve">un </v>
      </c>
      <c r="L125" s="133">
        <f>L104</f>
        <v>26823.35</v>
      </c>
      <c r="M125" s="134">
        <f>M104</f>
        <v>3.5896227358809915E-2</v>
      </c>
      <c r="N125" s="135" t="str">
        <f>IF(SUBTOTAL(109,L105:L105)=L125,"OK","ERRO")</f>
        <v>OK</v>
      </c>
      <c r="O125" s="136" t="str">
        <f>IF(M125=L125/L$107,"OK","ERRO")</f>
        <v>OK</v>
      </c>
      <c r="P125" s="143"/>
      <c r="Q125" s="138"/>
    </row>
    <row r="126" spans="1:17" s="3" customFormat="1" hidden="1" x14ac:dyDescent="0.15">
      <c r="A126" s="130"/>
      <c r="C126" s="112"/>
      <c r="D126" s="112"/>
      <c r="E126" s="23" t="e">
        <f>+#REF!</f>
        <v>#REF!</v>
      </c>
      <c r="F126" s="4"/>
      <c r="G126" s="70"/>
      <c r="H126" s="70"/>
      <c r="I126" s="8"/>
      <c r="J126" s="140"/>
      <c r="K126" s="132"/>
      <c r="L126" s="133"/>
      <c r="M126" s="134"/>
      <c r="N126" s="141" t="e">
        <f>IF(SUBTOTAL(109,#REF!)=L126,"OK","ERRO")</f>
        <v>#REF!</v>
      </c>
      <c r="O126" s="136" t="str">
        <f>+IF(M126=L126/L$107,"OK","ERRO")</f>
        <v>OK</v>
      </c>
      <c r="P126" s="8"/>
      <c r="Q126" s="8"/>
    </row>
  </sheetData>
  <autoFilter ref="B1:N126" xr:uid="{00000000-0009-0000-0000-000007000000}">
    <filterColumn colId="10">
      <filters blank="1">
        <filter val="1.064,90"/>
        <filter val="1.226,48"/>
        <filter val="1.284,42"/>
        <filter val="1.293,00"/>
        <filter val="1.384,28"/>
        <filter val="1.385,61"/>
        <filter val="1.400,52"/>
        <filter val="1.406,38"/>
        <filter val="1.882,64"/>
        <filter val="1.914,18"/>
        <filter val="1.930,65"/>
        <filter val="1.958,24"/>
        <filter val="1.980,81"/>
        <filter val="10.826,45"/>
        <filter val="119.708,61"/>
        <filter val="14.420,65"/>
        <filter val="15.920,40"/>
        <filter val="16,90"/>
        <filter val="162.236,69"/>
        <filter val="164,74"/>
        <filter val="17.203,22"/>
        <filter val="17.380,26"/>
        <filter val="17.473,23"/>
        <filter val="19.046,17"/>
        <filter val="19.773,76"/>
        <filter val="2.281,02"/>
        <filter val="2.406,80"/>
        <filter val="2.450,99"/>
        <filter val="2.734,80"/>
        <filter val="2.783,84"/>
        <filter val="2.877,37"/>
        <filter val="2.933,48"/>
        <filter val="20,06"/>
        <filter val="24.245,55"/>
        <filter val="257.389,02"/>
        <filter val="258,50"/>
        <filter val="26.148,60"/>
        <filter val="29,87"/>
        <filter val="29.323,90"/>
        <filter val="3,22"/>
        <filter val="3,27"/>
        <filter val="3.011,86"/>
        <filter val="3.291,50"/>
        <filter val="3.598,08"/>
        <filter val="3.714,69"/>
        <filter val="32.598,67"/>
        <filter val="337,36"/>
        <filter val="39.479,10"/>
        <filter val="4.033,10"/>
        <filter val="4.037,08"/>
        <filter val="4.181,12"/>
        <filter val="409,51"/>
        <filter val="43.914,88"/>
        <filter val="445,50"/>
        <filter val="45.805,60"/>
        <filter val="5.138,36"/>
        <filter val="5.473,89"/>
        <filter val="5.528,00"/>
        <filter val="57,39"/>
        <filter val="6.044,76"/>
        <filter val="6.133,55"/>
        <filter val="6.424,32"/>
        <filter val="6.571,68"/>
        <filter val="6.935,29"/>
        <filter val="61.198,01"/>
        <filter val="7.078,52"/>
        <filter val="7.143,40"/>
        <filter val="7.253,79"/>
        <filter val="7.267,34"/>
        <filter val="7.423,50"/>
        <filter val="702,11"/>
        <filter val="731,93"/>
        <filter val="741,11"/>
        <filter val="75,45"/>
        <filter val="755,31"/>
        <filter val="77.004,51"/>
        <filter val="780.195,37"/>
        <filter val="789,60"/>
        <filter val="8,49"/>
        <filter val="8.550,23"/>
        <filter val="811,44"/>
        <filter val="82.398,04"/>
        <filter val="88,28"/>
        <filter val="9.543,81"/>
        <filter val="90.242,22"/>
        <filter val="910,74"/>
        <filter val="97,45"/>
        <filter val="PREÇO TOTAL (R$)"/>
      </filters>
    </filterColumn>
  </autoFilter>
  <mergeCells count="5">
    <mergeCell ref="O1:P1"/>
    <mergeCell ref="I4:I6"/>
    <mergeCell ref="F35:F36"/>
    <mergeCell ref="N107:O107"/>
    <mergeCell ref="P107:Q107"/>
  </mergeCells>
  <conditionalFormatting sqref="K9:K10 K63 K97:K102 K81:K90 K75:K78 K51:K57 K35:K48 K23:K32 K17:K20 K66:K72">
    <cfRule type="cellIs" dxfId="53" priority="40" operator="equal">
      <formula>I9</formula>
    </cfRule>
  </conditionalFormatting>
  <conditionalFormatting sqref="J97:J102 J81:J94 J75:J78 J51:J57 J35:J45 J23:J32 J60:J72">
    <cfRule type="cellIs" dxfId="52" priority="37" operator="lessThanOrEqual">
      <formula>0</formula>
    </cfRule>
  </conditionalFormatting>
  <conditionalFormatting sqref="J14:J18">
    <cfRule type="cellIs" dxfId="51" priority="39" operator="lessThanOrEqual">
      <formula>0</formula>
    </cfRule>
  </conditionalFormatting>
  <conditionalFormatting sqref="J17">
    <cfRule type="cellIs" dxfId="50" priority="38" operator="lessThanOrEqual">
      <formula>0</formula>
    </cfRule>
  </conditionalFormatting>
  <conditionalFormatting sqref="K105 K88:K89 K14 K60 K65">
    <cfRule type="cellIs" dxfId="49" priority="36" operator="equal">
      <formula>I14</formula>
    </cfRule>
  </conditionalFormatting>
  <conditionalFormatting sqref="K91:K94">
    <cfRule type="cellIs" dxfId="48" priority="35" operator="equal">
      <formula>I91</formula>
    </cfRule>
  </conditionalFormatting>
  <conditionalFormatting sqref="K56">
    <cfRule type="cellIs" dxfId="47" priority="34" operator="equal">
      <formula>I56</formula>
    </cfRule>
  </conditionalFormatting>
  <conditionalFormatting sqref="K55">
    <cfRule type="cellIs" dxfId="46" priority="33" operator="equal">
      <formula>I55</formula>
    </cfRule>
  </conditionalFormatting>
  <conditionalFormatting sqref="K65">
    <cfRule type="cellIs" dxfId="45" priority="31" operator="equal">
      <formula>I65</formula>
    </cfRule>
  </conditionalFormatting>
  <conditionalFormatting sqref="K65">
    <cfRule type="cellIs" dxfId="44" priority="32" operator="equal">
      <formula>I65</formula>
    </cfRule>
  </conditionalFormatting>
  <conditionalFormatting sqref="K82">
    <cfRule type="cellIs" dxfId="43" priority="30" operator="equal">
      <formula>I82</formula>
    </cfRule>
  </conditionalFormatting>
  <conditionalFormatting sqref="K84:K86">
    <cfRule type="cellIs" dxfId="42" priority="29" operator="equal">
      <formula>I84</formula>
    </cfRule>
  </conditionalFormatting>
  <conditionalFormatting sqref="K87">
    <cfRule type="cellIs" dxfId="41" priority="28" operator="equal">
      <formula>I87</formula>
    </cfRule>
  </conditionalFormatting>
  <conditionalFormatting sqref="K91">
    <cfRule type="cellIs" dxfId="40" priority="27" operator="equal">
      <formula>I91</formula>
    </cfRule>
  </conditionalFormatting>
  <conditionalFormatting sqref="K90">
    <cfRule type="cellIs" dxfId="39" priority="26" operator="equal">
      <formula>I90</formula>
    </cfRule>
  </conditionalFormatting>
  <conditionalFormatting sqref="K71">
    <cfRule type="cellIs" dxfId="38" priority="25" operator="equal">
      <formula>I71</formula>
    </cfRule>
  </conditionalFormatting>
  <conditionalFormatting sqref="K57">
    <cfRule type="cellIs" dxfId="37" priority="24" operator="equal">
      <formula>I57</formula>
    </cfRule>
  </conditionalFormatting>
  <conditionalFormatting sqref="K57">
    <cfRule type="cellIs" dxfId="36" priority="22" operator="equal">
      <formula>I57</formula>
    </cfRule>
  </conditionalFormatting>
  <conditionalFormatting sqref="K57">
    <cfRule type="cellIs" dxfId="35" priority="23" operator="equal">
      <formula>I57</formula>
    </cfRule>
  </conditionalFormatting>
  <conditionalFormatting sqref="K57">
    <cfRule type="cellIs" dxfId="34" priority="21" operator="equal">
      <formula>I57</formula>
    </cfRule>
  </conditionalFormatting>
  <conditionalFormatting sqref="K66">
    <cfRule type="cellIs" dxfId="33" priority="20" operator="equal">
      <formula>I66</formula>
    </cfRule>
  </conditionalFormatting>
  <conditionalFormatting sqref="K77">
    <cfRule type="cellIs" dxfId="32" priority="19" operator="equal">
      <formula>I77</formula>
    </cfRule>
  </conditionalFormatting>
  <conditionalFormatting sqref="K78">
    <cfRule type="cellIs" dxfId="31" priority="18" operator="equal">
      <formula>I78</formula>
    </cfRule>
  </conditionalFormatting>
  <conditionalFormatting sqref="K92">
    <cfRule type="cellIs" dxfId="30" priority="17" operator="equal">
      <formula>I92</formula>
    </cfRule>
  </conditionalFormatting>
  <conditionalFormatting sqref="K92">
    <cfRule type="cellIs" dxfId="29" priority="16" operator="equal">
      <formula>I92</formula>
    </cfRule>
  </conditionalFormatting>
  <conditionalFormatting sqref="K94">
    <cfRule type="cellIs" dxfId="28" priority="15" operator="equal">
      <formula>I94</formula>
    </cfRule>
  </conditionalFormatting>
  <conditionalFormatting sqref="K94">
    <cfRule type="cellIs" dxfId="27" priority="14" operator="equal">
      <formula>I94</formula>
    </cfRule>
  </conditionalFormatting>
  <conditionalFormatting sqref="K32">
    <cfRule type="cellIs" dxfId="26" priority="13" operator="equal">
      <formula>I32</formula>
    </cfRule>
  </conditionalFormatting>
  <conditionalFormatting sqref="K20">
    <cfRule type="cellIs" dxfId="25" priority="12" operator="equal">
      <formula>I20</formula>
    </cfRule>
  </conditionalFormatting>
  <conditionalFormatting sqref="K93">
    <cfRule type="cellIs" dxfId="24" priority="11" operator="equal">
      <formula>I93</formula>
    </cfRule>
  </conditionalFormatting>
  <conditionalFormatting sqref="K93">
    <cfRule type="cellIs" dxfId="23" priority="10" operator="equal">
      <formula>I93</formula>
    </cfRule>
  </conditionalFormatting>
  <conditionalFormatting sqref="K93">
    <cfRule type="cellIs" dxfId="22" priority="9" operator="equal">
      <formula>I93</formula>
    </cfRule>
  </conditionalFormatting>
  <conditionalFormatting sqref="K15:K16">
    <cfRule type="cellIs" dxfId="21" priority="8" operator="equal">
      <formula>I15</formula>
    </cfRule>
  </conditionalFormatting>
  <conditionalFormatting sqref="K64 K61:K62">
    <cfRule type="cellIs" dxfId="20" priority="7" operator="equal">
      <formula>I61</formula>
    </cfRule>
  </conditionalFormatting>
  <conditionalFormatting sqref="K64 K61:K62">
    <cfRule type="cellIs" dxfId="19" priority="6" operator="equal">
      <formula>I61</formula>
    </cfRule>
  </conditionalFormatting>
  <conditionalFormatting sqref="J19:J20">
    <cfRule type="cellIs" dxfId="18" priority="5" operator="lessThanOrEqual">
      <formula>0</formula>
    </cfRule>
  </conditionalFormatting>
  <conditionalFormatting sqref="J46:J47">
    <cfRule type="cellIs" dxfId="17" priority="4" operator="lessThanOrEqual">
      <formula>0</formula>
    </cfRule>
  </conditionalFormatting>
  <conditionalFormatting sqref="J48">
    <cfRule type="cellIs" dxfId="16" priority="3" operator="lessThanOrEqual">
      <formula>0</formula>
    </cfRule>
  </conditionalFormatting>
  <conditionalFormatting sqref="J105">
    <cfRule type="cellIs" dxfId="15" priority="2" operator="lessThanOrEqual">
      <formula>0</formula>
    </cfRule>
  </conditionalFormatting>
  <conditionalFormatting sqref="J105">
    <cfRule type="cellIs" dxfId="14" priority="1" operator="lessThanOrEqual">
      <formula>0</formula>
    </cfRule>
  </conditionalFormatting>
  <dataValidations count="1">
    <dataValidation allowBlank="1" showInputMessage="1" showErrorMessage="1" prompt="Confirmar_x000a_DMT" sqref="G12" xr:uid="{BBB57BEC-77D4-4C2D-BF9C-33C2A41C2A0C}"/>
  </dataValidations>
  <hyperlinks>
    <hyperlink ref="F13" location="S_Preliminares!A1" display="S_Preliminares!A1" xr:uid="{38294E72-8BFA-4985-BD67-8BBDFA715280}"/>
    <hyperlink ref="F22" location="Dre_Terraplenagem!A1" display="Dre_Terraplenagem!A1" xr:uid="{9F4CFC5F-0958-4F32-98FD-487205C853B7}"/>
    <hyperlink ref="F34" location="Dre_Disp_Estruturais!A1" display="Dre_Disp_Estruturais!A1" xr:uid="{BB56EAA2-805A-479F-8207-BBA45754A115}"/>
    <hyperlink ref="F50" location="Pav_Terraplenagem!A1" display="Pav_Terraplenagem!A1" xr:uid="{B041F51C-F4CD-4B3E-9741-D583436CCE5B}"/>
    <hyperlink ref="F59" location="Pav_Estrutura!A1" display="Pav_Estrutura!A1" xr:uid="{D77DE4F1-B55A-42B7-AA67-101F21CC6270}"/>
    <hyperlink ref="F74" location="S_Complementares!A1" display="S_Complementares!A1" xr:uid="{2F5B42C4-43AB-465A-B5B9-98A0C5ED736A}"/>
    <hyperlink ref="F80" location="Acessibilidade!A1" display="Acessibilidade!A1" xr:uid="{93891D39-04D5-464F-9B58-064C57336E24}"/>
    <hyperlink ref="F96" location="Sinalizacao!A1" display="Sinalizacao!A1" xr:uid="{19196F45-E1B5-4CB6-86C2-BD5751BB0D3B}"/>
    <hyperlink ref="F104" location="'CPU Adm Local'!A1" display="'CPU Adm Local'!A1" xr:uid="{B5DAEE62-7113-4707-8164-02BAE3BEBD46}"/>
  </hyperlinks>
  <printOptions horizontalCentered="1"/>
  <pageMargins left="0.39370078740157483" right="0.39370078740157483" top="0.78740157480314965" bottom="0.78740157480314965" header="0.31496062992125984" footer="0.23622047244094491"/>
  <pageSetup paperSize="9" scale="71" fitToHeight="21" orientation="landscape" r:id="rId1"/>
  <headerFooter>
    <oddFooter>&amp;L&amp;"Arial,Normal"&amp;8 &amp;F                          &amp;C&amp;"Arial,Normal"&amp;8APROVADO
Fiscal - Eng. Civil&amp;R&amp;"Cambria,Regular"&amp;8 &amp;P / &amp;N                                        Ricardo Schettini Figueiredo&amp;10
&amp;8Eng. Civil - CREA-RJ 52.656/D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9A189-7977-495B-B0FF-D7D2C361E20F}">
  <sheetPr>
    <tabColor rgb="FFFFFF00"/>
    <pageSetUpPr fitToPage="1"/>
  </sheetPr>
  <dimension ref="A1:AC60"/>
  <sheetViews>
    <sheetView showZeros="0" topLeftCell="A16" workbookViewId="0">
      <selection activeCell="F36" sqref="F36"/>
    </sheetView>
  </sheetViews>
  <sheetFormatPr defaultColWidth="9" defaultRowHeight="12" x14ac:dyDescent="0.15"/>
  <cols>
    <col min="1" max="1" width="11.625" style="162" customWidth="1"/>
    <col min="2" max="2" width="45.625" style="162" customWidth="1"/>
    <col min="3" max="3" width="11.625" style="162" customWidth="1"/>
    <col min="4" max="4" width="11.625" style="224" customWidth="1"/>
    <col min="5" max="10" width="13.625" style="162" customWidth="1"/>
    <col min="11" max="22" width="13.625" style="162" hidden="1" customWidth="1"/>
    <col min="23" max="23" width="14.625" style="162" customWidth="1"/>
    <col min="24" max="24" width="12.375" style="162" hidden="1" customWidth="1"/>
    <col min="25" max="25" width="10.5" style="162" hidden="1" customWidth="1"/>
    <col min="26" max="29" width="9" style="162" hidden="1" customWidth="1"/>
    <col min="30" max="30" width="9" style="162" customWidth="1"/>
    <col min="31" max="31" width="18.125" style="162" customWidth="1"/>
    <col min="32" max="16384" width="9" style="162"/>
  </cols>
  <sheetData>
    <row r="1" spans="1:27" s="149" customFormat="1" ht="20.100000000000001" customHeight="1" x14ac:dyDescent="0.15">
      <c r="A1" s="145" t="str">
        <f>Orçamento_Deson!B1</f>
        <v>PREFEITURA MUNICIPAL DE RIBAS DO RIO PARDO - MS</v>
      </c>
      <c r="B1" s="146"/>
      <c r="C1" s="147"/>
      <c r="D1" s="148"/>
      <c r="E1" s="148"/>
      <c r="F1" s="261" t="str">
        <f>Orçamento_Deson!B5</f>
        <v>OBRA :</v>
      </c>
      <c r="G1" s="262" t="str">
        <f>Orçamento_Deson!C5</f>
        <v>INFRAESTRUTURA URBANA - PAVIMENTAÇÃO ASFÁLTICA E DRENAGEM DE ÁGUAS PLUVIAIS</v>
      </c>
      <c r="H1" s="262"/>
      <c r="I1" s="262"/>
      <c r="J1" s="262"/>
      <c r="L1" s="150"/>
      <c r="M1" s="151"/>
      <c r="N1" s="150"/>
      <c r="O1" s="150"/>
      <c r="P1" s="150"/>
      <c r="Q1" s="150"/>
      <c r="R1" s="150"/>
      <c r="S1" s="150"/>
      <c r="T1" s="150"/>
      <c r="U1" s="150"/>
      <c r="V1" s="150"/>
      <c r="W1" s="150"/>
    </row>
    <row r="2" spans="1:27" s="149" customFormat="1" ht="20.100000000000001" customHeight="1" x14ac:dyDescent="0.15">
      <c r="A2" s="10" t="str">
        <f>Orçamento_Deson!B2</f>
        <v>ESTADO DE MATO GROSSO DO SUL</v>
      </c>
      <c r="B2" s="146"/>
      <c r="C2" s="147"/>
      <c r="D2" s="148"/>
      <c r="E2" s="148"/>
      <c r="F2" s="261"/>
      <c r="G2" s="262"/>
      <c r="H2" s="262"/>
      <c r="I2" s="262"/>
      <c r="J2" s="262"/>
      <c r="L2" s="150"/>
      <c r="M2" s="151"/>
      <c r="W2" s="150"/>
    </row>
    <row r="3" spans="1:27" s="153" customFormat="1" ht="20.100000000000001" customHeight="1" x14ac:dyDescent="0.15">
      <c r="A3" s="152"/>
      <c r="D3" s="154"/>
      <c r="E3" s="155"/>
      <c r="F3" s="261" t="str">
        <f>Orçamento_Deson!B6</f>
        <v>LOCAL :</v>
      </c>
      <c r="G3" s="262" t="str">
        <f>Orçamento_Deson!C6</f>
        <v>JARDIM DO TRABALHADOR II</v>
      </c>
      <c r="H3" s="262"/>
      <c r="I3" s="262"/>
      <c r="J3" s="262"/>
      <c r="L3" s="150"/>
      <c r="M3" s="150"/>
      <c r="W3" s="150"/>
    </row>
    <row r="4" spans="1:27" s="153" customFormat="1" ht="20.100000000000001" customHeight="1" x14ac:dyDescent="0.15">
      <c r="A4" s="152"/>
      <c r="D4" s="154"/>
      <c r="E4" s="155"/>
      <c r="F4" s="261"/>
      <c r="G4" s="262"/>
      <c r="H4" s="262"/>
      <c r="I4" s="262"/>
      <c r="J4" s="262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</row>
    <row r="5" spans="1:27" s="153" customFormat="1" ht="20.100000000000001" customHeight="1" x14ac:dyDescent="0.15">
      <c r="A5" s="152" t="s">
        <v>126</v>
      </c>
      <c r="B5" s="156"/>
      <c r="C5" s="156"/>
      <c r="D5" s="156"/>
      <c r="E5" s="157"/>
      <c r="F5" s="158" t="s">
        <v>16</v>
      </c>
      <c r="G5" s="27" t="str">
        <f>Orçamento_Deson!K5</f>
        <v>AGOSTO/2020</v>
      </c>
      <c r="H5" s="159"/>
      <c r="I5" s="150"/>
      <c r="L5" s="156"/>
      <c r="M5" s="159"/>
      <c r="N5" s="160"/>
      <c r="O5" s="160"/>
      <c r="P5" s="160"/>
      <c r="Q5" s="160"/>
      <c r="R5" s="160"/>
      <c r="S5" s="160"/>
      <c r="T5" s="160"/>
      <c r="U5" s="160"/>
      <c r="V5" s="160"/>
      <c r="W5" s="160"/>
    </row>
    <row r="6" spans="1:27" ht="20.100000000000001" customHeight="1" thickBot="1" x14ac:dyDescent="0.2">
      <c r="A6" s="161"/>
      <c r="C6" s="163"/>
      <c r="D6" s="164"/>
      <c r="F6" s="158" t="s">
        <v>21</v>
      </c>
      <c r="G6" s="27" t="str">
        <f>Orçamento_Deson!K6</f>
        <v>DESONERADA</v>
      </c>
      <c r="H6" s="161"/>
      <c r="M6" s="165"/>
      <c r="N6" s="166"/>
      <c r="O6" s="166"/>
      <c r="P6" s="166"/>
      <c r="Q6" s="166"/>
      <c r="R6" s="166"/>
      <c r="S6" s="166"/>
      <c r="T6" s="166"/>
      <c r="U6" s="166"/>
      <c r="V6" s="166"/>
      <c r="W6" s="166"/>
    </row>
    <row r="7" spans="1:27" ht="21.95" customHeight="1" x14ac:dyDescent="0.15">
      <c r="A7" s="263" t="s">
        <v>42</v>
      </c>
      <c r="B7" s="265" t="s">
        <v>127</v>
      </c>
      <c r="C7" s="267" t="s">
        <v>128</v>
      </c>
      <c r="D7" s="268"/>
      <c r="E7" s="167">
        <v>1</v>
      </c>
      <c r="F7" s="168">
        <v>2</v>
      </c>
      <c r="G7" s="168">
        <v>3</v>
      </c>
      <c r="H7" s="168">
        <v>4</v>
      </c>
      <c r="I7" s="167">
        <v>5</v>
      </c>
      <c r="J7" s="168">
        <v>6</v>
      </c>
      <c r="K7" s="167">
        <v>7</v>
      </c>
      <c r="L7" s="168">
        <v>8</v>
      </c>
      <c r="M7" s="168">
        <v>9</v>
      </c>
      <c r="N7" s="168">
        <v>10</v>
      </c>
      <c r="O7" s="167">
        <v>11</v>
      </c>
      <c r="P7" s="168">
        <v>12</v>
      </c>
      <c r="Q7" s="167">
        <v>13</v>
      </c>
      <c r="R7" s="168">
        <v>14</v>
      </c>
      <c r="S7" s="167">
        <v>15</v>
      </c>
      <c r="T7" s="168">
        <v>16</v>
      </c>
      <c r="U7" s="167">
        <v>17</v>
      </c>
      <c r="V7" s="168">
        <v>18</v>
      </c>
      <c r="W7" s="257" t="s">
        <v>129</v>
      </c>
      <c r="X7" s="169"/>
      <c r="Y7" s="170" t="s">
        <v>130</v>
      </c>
      <c r="Z7" s="171"/>
      <c r="AA7" s="171"/>
    </row>
    <row r="8" spans="1:27" s="178" customFormat="1" ht="21.95" customHeight="1" thickBot="1" x14ac:dyDescent="0.2">
      <c r="A8" s="264"/>
      <c r="B8" s="266"/>
      <c r="C8" s="259" t="s">
        <v>131</v>
      </c>
      <c r="D8" s="260"/>
      <c r="E8" s="172">
        <v>30</v>
      </c>
      <c r="F8" s="173">
        <v>60</v>
      </c>
      <c r="G8" s="173">
        <v>90</v>
      </c>
      <c r="H8" s="173">
        <v>120</v>
      </c>
      <c r="I8" s="172">
        <v>150</v>
      </c>
      <c r="J8" s="173">
        <v>180</v>
      </c>
      <c r="K8" s="172">
        <v>210</v>
      </c>
      <c r="L8" s="173">
        <v>240</v>
      </c>
      <c r="M8" s="173">
        <v>270</v>
      </c>
      <c r="N8" s="173">
        <v>300</v>
      </c>
      <c r="O8" s="172">
        <v>330</v>
      </c>
      <c r="P8" s="173">
        <v>360</v>
      </c>
      <c r="Q8" s="172">
        <v>390</v>
      </c>
      <c r="R8" s="173">
        <v>420</v>
      </c>
      <c r="S8" s="172">
        <v>450</v>
      </c>
      <c r="T8" s="173">
        <v>480</v>
      </c>
      <c r="U8" s="172">
        <v>510</v>
      </c>
      <c r="V8" s="173">
        <v>540</v>
      </c>
      <c r="W8" s="258"/>
      <c r="X8" s="174"/>
      <c r="Y8" s="175">
        <f>Orçamento_Deson!L14+Orçamento_Deson!L18+Orçamento_Deson!L19</f>
        <v>9633.35</v>
      </c>
      <c r="Z8" s="176" t="s">
        <v>132</v>
      </c>
      <c r="AA8" s="177">
        <f>Y8/C10</f>
        <v>0.55052716218216402</v>
      </c>
    </row>
    <row r="9" spans="1:27" s="185" customFormat="1" ht="11.25" x14ac:dyDescent="0.15">
      <c r="A9" s="240">
        <f>Orçamento_Deson!A110</f>
        <v>1</v>
      </c>
      <c r="B9" s="243" t="str">
        <f>Orçamento_Deson!E110</f>
        <v>SERVIÇOS PRELIMINARES</v>
      </c>
      <c r="C9" s="179"/>
      <c r="D9" s="180"/>
      <c r="E9" s="181">
        <f t="shared" ref="E9:V9" si="0">E10</f>
        <v>0.33</v>
      </c>
      <c r="F9" s="181">
        <f t="shared" si="0"/>
        <v>0.34</v>
      </c>
      <c r="G9" s="181">
        <f t="shared" si="0"/>
        <v>0.33</v>
      </c>
      <c r="H9" s="181">
        <f t="shared" si="0"/>
        <v>0</v>
      </c>
      <c r="I9" s="181">
        <f t="shared" si="0"/>
        <v>0</v>
      </c>
      <c r="J9" s="181">
        <f t="shared" si="0"/>
        <v>0</v>
      </c>
      <c r="K9" s="182">
        <f t="shared" si="0"/>
        <v>0</v>
      </c>
      <c r="L9" s="182">
        <f t="shared" si="0"/>
        <v>0</v>
      </c>
      <c r="M9" s="182">
        <f t="shared" si="0"/>
        <v>0</v>
      </c>
      <c r="N9" s="182">
        <f t="shared" si="0"/>
        <v>0</v>
      </c>
      <c r="O9" s="182">
        <f t="shared" si="0"/>
        <v>0</v>
      </c>
      <c r="P9" s="182">
        <f t="shared" si="0"/>
        <v>0</v>
      </c>
      <c r="Q9" s="182">
        <f t="shared" si="0"/>
        <v>0</v>
      </c>
      <c r="R9" s="182">
        <f t="shared" si="0"/>
        <v>0</v>
      </c>
      <c r="S9" s="182">
        <f t="shared" si="0"/>
        <v>0</v>
      </c>
      <c r="T9" s="182">
        <f t="shared" si="0"/>
        <v>0</v>
      </c>
      <c r="U9" s="182">
        <f t="shared" si="0"/>
        <v>0</v>
      </c>
      <c r="V9" s="182">
        <f t="shared" si="0"/>
        <v>0</v>
      </c>
      <c r="W9" s="183"/>
      <c r="X9" s="184">
        <f>C10-W11-W12</f>
        <v>5.8041841703015962E-3</v>
      </c>
    </row>
    <row r="10" spans="1:27" s="185" customFormat="1" ht="11.25" x14ac:dyDescent="0.15">
      <c r="A10" s="241"/>
      <c r="B10" s="244"/>
      <c r="C10" s="255">
        <f>Orçamento_Deson!L110</f>
        <v>17498.41</v>
      </c>
      <c r="D10" s="256"/>
      <c r="E10" s="186">
        <v>0.33</v>
      </c>
      <c r="F10" s="186">
        <v>0.34</v>
      </c>
      <c r="G10" s="186">
        <v>0.33</v>
      </c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8">
        <f>SUM(E10:V10)</f>
        <v>1</v>
      </c>
      <c r="X10" s="189">
        <f>1-W10</f>
        <v>0</v>
      </c>
      <c r="Z10" s="190">
        <f>COUNT(E10:V10)</f>
        <v>3</v>
      </c>
    </row>
    <row r="11" spans="1:27" s="185" customFormat="1" ht="11.25" x14ac:dyDescent="0.15">
      <c r="A11" s="241"/>
      <c r="B11" s="244"/>
      <c r="C11" s="191" t="s">
        <v>133</v>
      </c>
      <c r="D11" s="192">
        <f>C$48</f>
        <v>0.66912274862777987</v>
      </c>
      <c r="E11" s="193">
        <f t="shared" ref="E11:J11" si="1">IF($C10=0,0,IF(E10=0,0,($D11*$C10*E10)+$Z$48))</f>
        <v>3863.8327846192237</v>
      </c>
      <c r="F11" s="193">
        <f t="shared" si="1"/>
        <v>3980.9186265773819</v>
      </c>
      <c r="G11" s="193">
        <f t="shared" si="1"/>
        <v>3863.8327846192237</v>
      </c>
      <c r="H11" s="193">
        <f t="shared" si="1"/>
        <v>0</v>
      </c>
      <c r="I11" s="193">
        <f t="shared" si="1"/>
        <v>0</v>
      </c>
      <c r="J11" s="193">
        <f t="shared" si="1"/>
        <v>0</v>
      </c>
      <c r="K11" s="194">
        <f t="shared" ref="K11:V11" si="2">IF($C10=0,0,IF(K10=0,0,TRUNC($D11*$C10*K10,2)+$Z$48))</f>
        <v>0</v>
      </c>
      <c r="L11" s="194">
        <f t="shared" si="2"/>
        <v>0</v>
      </c>
      <c r="M11" s="194">
        <f t="shared" si="2"/>
        <v>0</v>
      </c>
      <c r="N11" s="194">
        <f t="shared" si="2"/>
        <v>0</v>
      </c>
      <c r="O11" s="194">
        <f t="shared" si="2"/>
        <v>0</v>
      </c>
      <c r="P11" s="194">
        <f t="shared" si="2"/>
        <v>0</v>
      </c>
      <c r="Q11" s="194">
        <f t="shared" si="2"/>
        <v>0</v>
      </c>
      <c r="R11" s="194">
        <f t="shared" si="2"/>
        <v>0</v>
      </c>
      <c r="S11" s="194">
        <f t="shared" si="2"/>
        <v>0</v>
      </c>
      <c r="T11" s="194">
        <f t="shared" si="2"/>
        <v>0</v>
      </c>
      <c r="U11" s="194">
        <f t="shared" si="2"/>
        <v>0</v>
      </c>
      <c r="V11" s="194">
        <f t="shared" si="2"/>
        <v>0</v>
      </c>
      <c r="W11" s="195">
        <f>SUM(E11:V11)</f>
        <v>11708.584195815829</v>
      </c>
      <c r="X11" s="196">
        <f>TRUNC(W11-C10*D11,2)</f>
        <v>0</v>
      </c>
      <c r="Y11" s="197">
        <f>W11/C10</f>
        <v>0.66912274862777987</v>
      </c>
    </row>
    <row r="12" spans="1:27" s="185" customFormat="1" thickBot="1" x14ac:dyDescent="0.2">
      <c r="A12" s="242"/>
      <c r="B12" s="245"/>
      <c r="C12" s="198" t="s">
        <v>134</v>
      </c>
      <c r="D12" s="199">
        <f>1-D11</f>
        <v>0.33087725137222013</v>
      </c>
      <c r="E12" s="200">
        <f t="shared" ref="E12:V12" si="3">TRUNC($C10*E10-E11,2)</f>
        <v>1910.64</v>
      </c>
      <c r="F12" s="200">
        <f t="shared" si="3"/>
        <v>1968.54</v>
      </c>
      <c r="G12" s="200">
        <f t="shared" si="3"/>
        <v>1910.64</v>
      </c>
      <c r="H12" s="200">
        <f t="shared" si="3"/>
        <v>0</v>
      </c>
      <c r="I12" s="200">
        <f t="shared" si="3"/>
        <v>0</v>
      </c>
      <c r="J12" s="200">
        <f t="shared" si="3"/>
        <v>0</v>
      </c>
      <c r="K12" s="201">
        <f t="shared" si="3"/>
        <v>0</v>
      </c>
      <c r="L12" s="201">
        <f t="shared" si="3"/>
        <v>0</v>
      </c>
      <c r="M12" s="201">
        <f t="shared" si="3"/>
        <v>0</v>
      </c>
      <c r="N12" s="201">
        <f t="shared" si="3"/>
        <v>0</v>
      </c>
      <c r="O12" s="201">
        <f t="shared" si="3"/>
        <v>0</v>
      </c>
      <c r="P12" s="201">
        <f t="shared" si="3"/>
        <v>0</v>
      </c>
      <c r="Q12" s="201">
        <f t="shared" si="3"/>
        <v>0</v>
      </c>
      <c r="R12" s="201">
        <f t="shared" si="3"/>
        <v>0</v>
      </c>
      <c r="S12" s="201">
        <f t="shared" si="3"/>
        <v>0</v>
      </c>
      <c r="T12" s="201">
        <f t="shared" si="3"/>
        <v>0</v>
      </c>
      <c r="U12" s="201">
        <f t="shared" si="3"/>
        <v>0</v>
      </c>
      <c r="V12" s="201">
        <f t="shared" si="3"/>
        <v>0</v>
      </c>
      <c r="W12" s="202">
        <f>SUM(E12:V12)</f>
        <v>5789.8200000000006</v>
      </c>
      <c r="X12" s="196">
        <f>C10-W11-W12</f>
        <v>5.8041841703015962E-3</v>
      </c>
    </row>
    <row r="13" spans="1:27" s="185" customFormat="1" ht="11.25" x14ac:dyDescent="0.15">
      <c r="A13" s="240">
        <f>Orçamento_Deson!A111</f>
        <v>2</v>
      </c>
      <c r="B13" s="243" t="str">
        <f>Orçamento_Deson!E111</f>
        <v>MICRODRENAGEM - TERRAPLENAGEM</v>
      </c>
      <c r="C13" s="179"/>
      <c r="D13" s="180"/>
      <c r="E13" s="181">
        <f t="shared" ref="E13:V13" si="4">E14</f>
        <v>0.3</v>
      </c>
      <c r="F13" s="181">
        <f t="shared" si="4"/>
        <v>0.3</v>
      </c>
      <c r="G13" s="181">
        <f t="shared" si="4"/>
        <v>0.4</v>
      </c>
      <c r="H13" s="181">
        <f t="shared" si="4"/>
        <v>0</v>
      </c>
      <c r="I13" s="181">
        <f t="shared" si="4"/>
        <v>0</v>
      </c>
      <c r="J13" s="181">
        <f t="shared" si="4"/>
        <v>0</v>
      </c>
      <c r="K13" s="182">
        <f t="shared" si="4"/>
        <v>0</v>
      </c>
      <c r="L13" s="182">
        <f t="shared" si="4"/>
        <v>0</v>
      </c>
      <c r="M13" s="182">
        <f t="shared" si="4"/>
        <v>0</v>
      </c>
      <c r="N13" s="182">
        <f t="shared" si="4"/>
        <v>0</v>
      </c>
      <c r="O13" s="182">
        <f t="shared" si="4"/>
        <v>0</v>
      </c>
      <c r="P13" s="182">
        <f t="shared" si="4"/>
        <v>0</v>
      </c>
      <c r="Q13" s="182">
        <f t="shared" si="4"/>
        <v>0</v>
      </c>
      <c r="R13" s="182">
        <f t="shared" si="4"/>
        <v>0</v>
      </c>
      <c r="S13" s="182">
        <f t="shared" si="4"/>
        <v>0</v>
      </c>
      <c r="T13" s="182">
        <f t="shared" si="4"/>
        <v>0</v>
      </c>
      <c r="U13" s="182">
        <f t="shared" si="4"/>
        <v>0</v>
      </c>
      <c r="V13" s="182">
        <f t="shared" si="4"/>
        <v>0</v>
      </c>
      <c r="W13" s="183"/>
      <c r="X13" s="184">
        <f>C14-W15-W16</f>
        <v>6.3654630666860612E-3</v>
      </c>
    </row>
    <row r="14" spans="1:27" s="185" customFormat="1" ht="11.25" x14ac:dyDescent="0.15">
      <c r="A14" s="241"/>
      <c r="B14" s="244"/>
      <c r="C14" s="255">
        <f>Orçamento_Deson!L111</f>
        <v>44657.969999999994</v>
      </c>
      <c r="D14" s="256"/>
      <c r="E14" s="186">
        <v>0.3</v>
      </c>
      <c r="F14" s="186">
        <v>0.3</v>
      </c>
      <c r="G14" s="186">
        <v>0.4</v>
      </c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8">
        <f>SUM(E14:V14)</f>
        <v>1</v>
      </c>
      <c r="X14" s="189">
        <f>1-W14</f>
        <v>0</v>
      </c>
      <c r="Z14" s="190">
        <f>COUNT(E14:V14)</f>
        <v>3</v>
      </c>
    </row>
    <row r="15" spans="1:27" s="185" customFormat="1" ht="11.25" x14ac:dyDescent="0.15">
      <c r="A15" s="241"/>
      <c r="B15" s="244"/>
      <c r="C15" s="191" t="s">
        <v>133</v>
      </c>
      <c r="D15" s="192">
        <f>C$48</f>
        <v>0.66912274862777987</v>
      </c>
      <c r="E15" s="193">
        <f t="shared" ref="E15:J15" si="5">IF($C14=0,0,IF(E14=0,0,($D15*$C14*E14)+$Z$48))</f>
        <v>8964.4990903610778</v>
      </c>
      <c r="F15" s="193">
        <f t="shared" si="5"/>
        <v>8964.4990903610778</v>
      </c>
      <c r="G15" s="193">
        <f t="shared" si="5"/>
        <v>11952.665453814772</v>
      </c>
      <c r="H15" s="193">
        <f t="shared" si="5"/>
        <v>0</v>
      </c>
      <c r="I15" s="193">
        <f t="shared" si="5"/>
        <v>0</v>
      </c>
      <c r="J15" s="193">
        <f t="shared" si="5"/>
        <v>0</v>
      </c>
      <c r="K15" s="194">
        <f t="shared" ref="K15:V15" si="6">IF($C14=0,0,IF(K14=0,0,TRUNC($D15*$C14*K14,2)+$Z$48))</f>
        <v>0</v>
      </c>
      <c r="L15" s="194">
        <f t="shared" si="6"/>
        <v>0</v>
      </c>
      <c r="M15" s="194">
        <f t="shared" si="6"/>
        <v>0</v>
      </c>
      <c r="N15" s="194">
        <f t="shared" si="6"/>
        <v>0</v>
      </c>
      <c r="O15" s="194">
        <f t="shared" si="6"/>
        <v>0</v>
      </c>
      <c r="P15" s="194">
        <f t="shared" si="6"/>
        <v>0</v>
      </c>
      <c r="Q15" s="194">
        <f t="shared" si="6"/>
        <v>0</v>
      </c>
      <c r="R15" s="194">
        <f t="shared" si="6"/>
        <v>0</v>
      </c>
      <c r="S15" s="194">
        <f t="shared" si="6"/>
        <v>0</v>
      </c>
      <c r="T15" s="194">
        <f t="shared" si="6"/>
        <v>0</v>
      </c>
      <c r="U15" s="194">
        <f t="shared" si="6"/>
        <v>0</v>
      </c>
      <c r="V15" s="194">
        <f t="shared" si="6"/>
        <v>0</v>
      </c>
      <c r="W15" s="195">
        <f>SUM(E15:V15)</f>
        <v>29881.663634536926</v>
      </c>
      <c r="X15" s="196">
        <f>TRUNC(W15-C14*D15,2)</f>
        <v>0</v>
      </c>
      <c r="Y15" s="197">
        <f>W15/C14</f>
        <v>0.66912274862777976</v>
      </c>
    </row>
    <row r="16" spans="1:27" s="185" customFormat="1" thickBot="1" x14ac:dyDescent="0.2">
      <c r="A16" s="242"/>
      <c r="B16" s="245"/>
      <c r="C16" s="198" t="s">
        <v>134</v>
      </c>
      <c r="D16" s="199">
        <f>1-D15</f>
        <v>0.33087725137222013</v>
      </c>
      <c r="E16" s="200">
        <f t="shared" ref="E16:V16" si="7">TRUNC($C14*E14-E15,2)</f>
        <v>4432.8900000000003</v>
      </c>
      <c r="F16" s="200">
        <f t="shared" si="7"/>
        <v>4432.8900000000003</v>
      </c>
      <c r="G16" s="200">
        <f t="shared" si="7"/>
        <v>5910.52</v>
      </c>
      <c r="H16" s="200">
        <f t="shared" si="7"/>
        <v>0</v>
      </c>
      <c r="I16" s="200">
        <f t="shared" si="7"/>
        <v>0</v>
      </c>
      <c r="J16" s="200">
        <f t="shared" si="7"/>
        <v>0</v>
      </c>
      <c r="K16" s="201">
        <f t="shared" si="7"/>
        <v>0</v>
      </c>
      <c r="L16" s="201">
        <f t="shared" si="7"/>
        <v>0</v>
      </c>
      <c r="M16" s="201">
        <f t="shared" si="7"/>
        <v>0</v>
      </c>
      <c r="N16" s="201">
        <f t="shared" si="7"/>
        <v>0</v>
      </c>
      <c r="O16" s="201">
        <f t="shared" si="7"/>
        <v>0</v>
      </c>
      <c r="P16" s="201">
        <f t="shared" si="7"/>
        <v>0</v>
      </c>
      <c r="Q16" s="201">
        <f t="shared" si="7"/>
        <v>0</v>
      </c>
      <c r="R16" s="201">
        <f t="shared" si="7"/>
        <v>0</v>
      </c>
      <c r="S16" s="201">
        <f t="shared" si="7"/>
        <v>0</v>
      </c>
      <c r="T16" s="201">
        <f t="shared" si="7"/>
        <v>0</v>
      </c>
      <c r="U16" s="201">
        <f t="shared" si="7"/>
        <v>0</v>
      </c>
      <c r="V16" s="201">
        <f t="shared" si="7"/>
        <v>0</v>
      </c>
      <c r="W16" s="202">
        <f>SUM(E16:V16)</f>
        <v>14776.300000000001</v>
      </c>
      <c r="X16" s="196">
        <f>C14-W15-W16</f>
        <v>6.3654630666860612E-3</v>
      </c>
    </row>
    <row r="17" spans="1:26" s="185" customFormat="1" ht="11.25" x14ac:dyDescent="0.15">
      <c r="A17" s="240">
        <f>Orçamento_Deson!A112</f>
        <v>3</v>
      </c>
      <c r="B17" s="243" t="str">
        <f>Orçamento_Deson!E112</f>
        <v>MICRODRENAGEM - DISPOSITIVOS AUXILIARES</v>
      </c>
      <c r="C17" s="179"/>
      <c r="D17" s="180"/>
      <c r="E17" s="181">
        <f t="shared" ref="E17:V17" si="8">E18</f>
        <v>0.3</v>
      </c>
      <c r="F17" s="181">
        <f t="shared" si="8"/>
        <v>0.3</v>
      </c>
      <c r="G17" s="181">
        <f t="shared" si="8"/>
        <v>0.4</v>
      </c>
      <c r="H17" s="181">
        <f t="shared" si="8"/>
        <v>0</v>
      </c>
      <c r="I17" s="181">
        <f t="shared" si="8"/>
        <v>0</v>
      </c>
      <c r="J17" s="181">
        <f t="shared" si="8"/>
        <v>0</v>
      </c>
      <c r="K17" s="182">
        <f t="shared" si="8"/>
        <v>0</v>
      </c>
      <c r="L17" s="182">
        <f t="shared" si="8"/>
        <v>0</v>
      </c>
      <c r="M17" s="182">
        <f t="shared" si="8"/>
        <v>0</v>
      </c>
      <c r="N17" s="182">
        <f t="shared" si="8"/>
        <v>0</v>
      </c>
      <c r="O17" s="182">
        <f t="shared" si="8"/>
        <v>0</v>
      </c>
      <c r="P17" s="182">
        <f t="shared" si="8"/>
        <v>0</v>
      </c>
      <c r="Q17" s="182">
        <f t="shared" si="8"/>
        <v>0</v>
      </c>
      <c r="R17" s="182">
        <f t="shared" si="8"/>
        <v>0</v>
      </c>
      <c r="S17" s="182">
        <f t="shared" si="8"/>
        <v>0</v>
      </c>
      <c r="T17" s="182">
        <f t="shared" si="8"/>
        <v>0</v>
      </c>
      <c r="U17" s="182">
        <f t="shared" si="8"/>
        <v>0</v>
      </c>
      <c r="V17" s="182">
        <f t="shared" si="8"/>
        <v>0</v>
      </c>
      <c r="W17" s="183"/>
      <c r="X17" s="184">
        <f>C18-W19-W20</f>
        <v>1.8178594335040543E-2</v>
      </c>
    </row>
    <row r="18" spans="1:26" s="185" customFormat="1" ht="11.25" x14ac:dyDescent="0.15">
      <c r="A18" s="241"/>
      <c r="B18" s="244"/>
      <c r="C18" s="255">
        <f>Orçamento_Deson!L112</f>
        <v>119337.14999999998</v>
      </c>
      <c r="D18" s="256"/>
      <c r="E18" s="186">
        <v>0.3</v>
      </c>
      <c r="F18" s="186">
        <v>0.3</v>
      </c>
      <c r="G18" s="186">
        <v>0.4</v>
      </c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8">
        <f>SUM(E18:V18)</f>
        <v>1</v>
      </c>
      <c r="X18" s="189">
        <f>1-W18</f>
        <v>0</v>
      </c>
      <c r="Z18" s="190">
        <f>COUNT(E18:V18)</f>
        <v>3</v>
      </c>
    </row>
    <row r="19" spans="1:26" s="185" customFormat="1" ht="11.25" x14ac:dyDescent="0.15">
      <c r="A19" s="241"/>
      <c r="B19" s="244"/>
      <c r="C19" s="191" t="s">
        <v>133</v>
      </c>
      <c r="D19" s="192">
        <f>C$48</f>
        <v>0.66912274862777987</v>
      </c>
      <c r="E19" s="193">
        <f t="shared" ref="E19:J19" si="9">IF($C18=0,0,IF(E18=0,0,($D19*$C18*E18)+$Z$48))</f>
        <v>23955.360546421693</v>
      </c>
      <c r="F19" s="193">
        <f t="shared" si="9"/>
        <v>23955.360546421693</v>
      </c>
      <c r="G19" s="193">
        <f t="shared" si="9"/>
        <v>31940.480728562259</v>
      </c>
      <c r="H19" s="193">
        <f t="shared" si="9"/>
        <v>0</v>
      </c>
      <c r="I19" s="193">
        <f t="shared" si="9"/>
        <v>0</v>
      </c>
      <c r="J19" s="193">
        <f t="shared" si="9"/>
        <v>0</v>
      </c>
      <c r="K19" s="194">
        <f t="shared" ref="K19:V19" si="10">IF($C18=0,0,IF(K18=0,0,TRUNC($D19*$C18*K18,2)+$Z$48))</f>
        <v>0</v>
      </c>
      <c r="L19" s="194">
        <f t="shared" si="10"/>
        <v>0</v>
      </c>
      <c r="M19" s="194">
        <f t="shared" si="10"/>
        <v>0</v>
      </c>
      <c r="N19" s="194">
        <f t="shared" si="10"/>
        <v>0</v>
      </c>
      <c r="O19" s="194">
        <f t="shared" si="10"/>
        <v>0</v>
      </c>
      <c r="P19" s="194">
        <f t="shared" si="10"/>
        <v>0</v>
      </c>
      <c r="Q19" s="194">
        <f t="shared" si="10"/>
        <v>0</v>
      </c>
      <c r="R19" s="194">
        <f t="shared" si="10"/>
        <v>0</v>
      </c>
      <c r="S19" s="194">
        <f t="shared" si="10"/>
        <v>0</v>
      </c>
      <c r="T19" s="194">
        <f t="shared" si="10"/>
        <v>0</v>
      </c>
      <c r="U19" s="194">
        <f t="shared" si="10"/>
        <v>0</v>
      </c>
      <c r="V19" s="194">
        <f t="shared" si="10"/>
        <v>0</v>
      </c>
      <c r="W19" s="195">
        <f>SUM(E19:V19)</f>
        <v>79851.201821405644</v>
      </c>
      <c r="X19" s="196">
        <f>TRUNC(W19-C18*D19,2)</f>
        <v>0</v>
      </c>
      <c r="Y19" s="197">
        <f>W19/C18</f>
        <v>0.66912274862777987</v>
      </c>
    </row>
    <row r="20" spans="1:26" s="185" customFormat="1" thickBot="1" x14ac:dyDescent="0.2">
      <c r="A20" s="242"/>
      <c r="B20" s="245"/>
      <c r="C20" s="198" t="s">
        <v>134</v>
      </c>
      <c r="D20" s="199">
        <f>1-D19</f>
        <v>0.33087725137222013</v>
      </c>
      <c r="E20" s="200">
        <f t="shared" ref="E20:V20" si="11">TRUNC($C18*E18-E19,2)</f>
        <v>11845.78</v>
      </c>
      <c r="F20" s="200">
        <f t="shared" si="11"/>
        <v>11845.78</v>
      </c>
      <c r="G20" s="200">
        <f t="shared" si="11"/>
        <v>15794.37</v>
      </c>
      <c r="H20" s="200">
        <f t="shared" si="11"/>
        <v>0</v>
      </c>
      <c r="I20" s="200">
        <f t="shared" si="11"/>
        <v>0</v>
      </c>
      <c r="J20" s="200">
        <f t="shared" si="11"/>
        <v>0</v>
      </c>
      <c r="K20" s="201">
        <f t="shared" si="11"/>
        <v>0</v>
      </c>
      <c r="L20" s="201">
        <f t="shared" si="11"/>
        <v>0</v>
      </c>
      <c r="M20" s="201">
        <f t="shared" si="11"/>
        <v>0</v>
      </c>
      <c r="N20" s="201">
        <f t="shared" si="11"/>
        <v>0</v>
      </c>
      <c r="O20" s="201">
        <f t="shared" si="11"/>
        <v>0</v>
      </c>
      <c r="P20" s="201">
        <f t="shared" si="11"/>
        <v>0</v>
      </c>
      <c r="Q20" s="201">
        <f t="shared" si="11"/>
        <v>0</v>
      </c>
      <c r="R20" s="201">
        <f t="shared" si="11"/>
        <v>0</v>
      </c>
      <c r="S20" s="201">
        <f t="shared" si="11"/>
        <v>0</v>
      </c>
      <c r="T20" s="201">
        <f t="shared" si="11"/>
        <v>0</v>
      </c>
      <c r="U20" s="201">
        <f t="shared" si="11"/>
        <v>0</v>
      </c>
      <c r="V20" s="201">
        <f t="shared" si="11"/>
        <v>0</v>
      </c>
      <c r="W20" s="202">
        <f>SUM(E20:V20)</f>
        <v>39485.93</v>
      </c>
      <c r="X20" s="196">
        <f>C18-W19-W20</f>
        <v>1.8178594335040543E-2</v>
      </c>
    </row>
    <row r="21" spans="1:26" s="185" customFormat="1" ht="11.25" x14ac:dyDescent="0.15">
      <c r="A21" s="240">
        <f>Orçamento_Deson!A117</f>
        <v>4</v>
      </c>
      <c r="B21" s="243" t="str">
        <f>Orçamento_Deson!E117</f>
        <v>IMPLANTAÇÃO ASFÁLTICA - TERRAPLENAGEM</v>
      </c>
      <c r="C21" s="179"/>
      <c r="D21" s="180"/>
      <c r="E21" s="181">
        <f t="shared" ref="E21:V21" si="12">E22</f>
        <v>0.2</v>
      </c>
      <c r="F21" s="181">
        <f t="shared" si="12"/>
        <v>0.2</v>
      </c>
      <c r="G21" s="181">
        <f t="shared" si="12"/>
        <v>0.6</v>
      </c>
      <c r="H21" s="181">
        <f t="shared" si="12"/>
        <v>0</v>
      </c>
      <c r="I21" s="181">
        <f t="shared" si="12"/>
        <v>0</v>
      </c>
      <c r="J21" s="181">
        <f t="shared" si="12"/>
        <v>0</v>
      </c>
      <c r="K21" s="182">
        <f t="shared" si="12"/>
        <v>0</v>
      </c>
      <c r="L21" s="182">
        <f t="shared" si="12"/>
        <v>0</v>
      </c>
      <c r="M21" s="182">
        <f t="shared" si="12"/>
        <v>0</v>
      </c>
      <c r="N21" s="182">
        <f t="shared" si="12"/>
        <v>0</v>
      </c>
      <c r="O21" s="182">
        <f t="shared" si="12"/>
        <v>0</v>
      </c>
      <c r="P21" s="182">
        <f t="shared" si="12"/>
        <v>0</v>
      </c>
      <c r="Q21" s="182">
        <f t="shared" si="12"/>
        <v>0</v>
      </c>
      <c r="R21" s="182">
        <f t="shared" si="12"/>
        <v>0</v>
      </c>
      <c r="S21" s="182">
        <f t="shared" si="12"/>
        <v>0</v>
      </c>
      <c r="T21" s="182">
        <f t="shared" si="12"/>
        <v>0</v>
      </c>
      <c r="U21" s="182">
        <f t="shared" si="12"/>
        <v>0</v>
      </c>
      <c r="V21" s="182">
        <f t="shared" si="12"/>
        <v>0</v>
      </c>
      <c r="W21" s="183"/>
      <c r="X21" s="184">
        <f>C22-W23-W24</f>
        <v>1.4589935146432254E-2</v>
      </c>
    </row>
    <row r="22" spans="1:26" s="185" customFormat="1" ht="11.25" x14ac:dyDescent="0.15">
      <c r="A22" s="241"/>
      <c r="B22" s="244"/>
      <c r="C22" s="246">
        <f>Orçamento_Deson!L117</f>
        <v>15992.439999999999</v>
      </c>
      <c r="D22" s="247"/>
      <c r="E22" s="186">
        <v>0.2</v>
      </c>
      <c r="F22" s="186">
        <v>0.2</v>
      </c>
      <c r="G22" s="186">
        <v>0.6</v>
      </c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8">
        <f>SUM(E22:V22)</f>
        <v>1</v>
      </c>
      <c r="X22" s="189">
        <f>1-W22</f>
        <v>0</v>
      </c>
      <c r="Z22" s="190">
        <f>COUNT(E22:V22)</f>
        <v>3</v>
      </c>
    </row>
    <row r="23" spans="1:26" s="185" customFormat="1" ht="11.25" x14ac:dyDescent="0.15">
      <c r="A23" s="241"/>
      <c r="B23" s="244"/>
      <c r="C23" s="191" t="s">
        <v>133</v>
      </c>
      <c r="D23" s="192">
        <f>C$48</f>
        <v>0.66912274862777987</v>
      </c>
      <c r="E23" s="193">
        <f t="shared" ref="E23:J23" si="13">IF($C22=0,0,IF(E22=0,0,($D23*$C22*E22)+$Z$48))</f>
        <v>2140.1810820129704</v>
      </c>
      <c r="F23" s="193">
        <f t="shared" si="13"/>
        <v>2140.1810820129704</v>
      </c>
      <c r="G23" s="193">
        <f t="shared" si="13"/>
        <v>6420.5432460389111</v>
      </c>
      <c r="H23" s="193">
        <f t="shared" si="13"/>
        <v>0</v>
      </c>
      <c r="I23" s="193">
        <f t="shared" si="13"/>
        <v>0</v>
      </c>
      <c r="J23" s="193">
        <f t="shared" si="13"/>
        <v>0</v>
      </c>
      <c r="K23" s="194">
        <f t="shared" ref="K23:V23" si="14">IF($C22=0,0,IF(K22=0,0,TRUNC($D23*$C22*K22,2)+$Z$48))</f>
        <v>0</v>
      </c>
      <c r="L23" s="194">
        <f t="shared" si="14"/>
        <v>0</v>
      </c>
      <c r="M23" s="194">
        <f t="shared" si="14"/>
        <v>0</v>
      </c>
      <c r="N23" s="194">
        <f t="shared" si="14"/>
        <v>0</v>
      </c>
      <c r="O23" s="194">
        <f t="shared" si="14"/>
        <v>0</v>
      </c>
      <c r="P23" s="194">
        <f t="shared" si="14"/>
        <v>0</v>
      </c>
      <c r="Q23" s="194">
        <f t="shared" si="14"/>
        <v>0</v>
      </c>
      <c r="R23" s="194">
        <f t="shared" si="14"/>
        <v>0</v>
      </c>
      <c r="S23" s="194">
        <f t="shared" si="14"/>
        <v>0</v>
      </c>
      <c r="T23" s="194">
        <f t="shared" si="14"/>
        <v>0</v>
      </c>
      <c r="U23" s="194">
        <f t="shared" si="14"/>
        <v>0</v>
      </c>
      <c r="V23" s="194">
        <f t="shared" si="14"/>
        <v>0</v>
      </c>
      <c r="W23" s="195">
        <f>SUM(E23:V23)</f>
        <v>10700.905410064852</v>
      </c>
      <c r="X23" s="196">
        <f>TRUNC(W23-C22*D23,2)</f>
        <v>0</v>
      </c>
      <c r="Y23" s="197">
        <f>W23/C22</f>
        <v>0.66912274862777987</v>
      </c>
    </row>
    <row r="24" spans="1:26" s="185" customFormat="1" thickBot="1" x14ac:dyDescent="0.2">
      <c r="A24" s="242"/>
      <c r="B24" s="245"/>
      <c r="C24" s="203" t="s">
        <v>134</v>
      </c>
      <c r="D24" s="199">
        <f>1-D23</f>
        <v>0.33087725137222013</v>
      </c>
      <c r="E24" s="200">
        <f t="shared" ref="E24:V24" si="15">TRUNC($C22*E22-E23,2)</f>
        <v>1058.3</v>
      </c>
      <c r="F24" s="200">
        <f t="shared" si="15"/>
        <v>1058.3</v>
      </c>
      <c r="G24" s="200">
        <f t="shared" si="15"/>
        <v>3174.92</v>
      </c>
      <c r="H24" s="200">
        <f t="shared" si="15"/>
        <v>0</v>
      </c>
      <c r="I24" s="200">
        <f t="shared" si="15"/>
        <v>0</v>
      </c>
      <c r="J24" s="200">
        <f t="shared" si="15"/>
        <v>0</v>
      </c>
      <c r="K24" s="201">
        <f t="shared" si="15"/>
        <v>0</v>
      </c>
      <c r="L24" s="201">
        <f t="shared" si="15"/>
        <v>0</v>
      </c>
      <c r="M24" s="201">
        <f t="shared" si="15"/>
        <v>0</v>
      </c>
      <c r="N24" s="201">
        <f t="shared" si="15"/>
        <v>0</v>
      </c>
      <c r="O24" s="201">
        <f t="shared" si="15"/>
        <v>0</v>
      </c>
      <c r="P24" s="201">
        <f t="shared" si="15"/>
        <v>0</v>
      </c>
      <c r="Q24" s="201">
        <f t="shared" si="15"/>
        <v>0</v>
      </c>
      <c r="R24" s="201">
        <f t="shared" si="15"/>
        <v>0</v>
      </c>
      <c r="S24" s="201">
        <f t="shared" si="15"/>
        <v>0</v>
      </c>
      <c r="T24" s="201">
        <f t="shared" si="15"/>
        <v>0</v>
      </c>
      <c r="U24" s="201">
        <f t="shared" si="15"/>
        <v>0</v>
      </c>
      <c r="V24" s="201">
        <f t="shared" si="15"/>
        <v>0</v>
      </c>
      <c r="W24" s="202">
        <f>SUM(E24:V24)</f>
        <v>5291.52</v>
      </c>
      <c r="X24" s="196">
        <f>C22-W23-W24</f>
        <v>1.4589935146432254E-2</v>
      </c>
    </row>
    <row r="25" spans="1:26" s="185" customFormat="1" ht="11.25" x14ac:dyDescent="0.15">
      <c r="A25" s="240">
        <f>Orçamento_Deson!A118</f>
        <v>5</v>
      </c>
      <c r="B25" s="243" t="str">
        <f>Orçamento_Deson!E118</f>
        <v>IMPLANTAÇÃO ASFÁLTICA - PAVIMENTAÇÃO</v>
      </c>
      <c r="C25" s="179"/>
      <c r="D25" s="180"/>
      <c r="E25" s="181">
        <f t="shared" ref="E25:V25" si="16">E26</f>
        <v>0.2</v>
      </c>
      <c r="F25" s="181">
        <f t="shared" si="16"/>
        <v>0.2</v>
      </c>
      <c r="G25" s="181">
        <f t="shared" si="16"/>
        <v>0.6</v>
      </c>
      <c r="H25" s="181">
        <f t="shared" si="16"/>
        <v>0</v>
      </c>
      <c r="I25" s="181">
        <f t="shared" si="16"/>
        <v>0</v>
      </c>
      <c r="J25" s="181">
        <f t="shared" si="16"/>
        <v>0</v>
      </c>
      <c r="K25" s="182">
        <f t="shared" si="16"/>
        <v>0</v>
      </c>
      <c r="L25" s="182">
        <f t="shared" si="16"/>
        <v>0</v>
      </c>
      <c r="M25" s="182">
        <f t="shared" si="16"/>
        <v>0</v>
      </c>
      <c r="N25" s="182">
        <f t="shared" si="16"/>
        <v>0</v>
      </c>
      <c r="O25" s="182">
        <f t="shared" si="16"/>
        <v>0</v>
      </c>
      <c r="P25" s="182">
        <f t="shared" si="16"/>
        <v>0</v>
      </c>
      <c r="Q25" s="182">
        <f t="shared" si="16"/>
        <v>0</v>
      </c>
      <c r="R25" s="182">
        <f t="shared" si="16"/>
        <v>0</v>
      </c>
      <c r="S25" s="182">
        <f t="shared" si="16"/>
        <v>0</v>
      </c>
      <c r="T25" s="182">
        <f t="shared" si="16"/>
        <v>0</v>
      </c>
      <c r="U25" s="182">
        <f t="shared" si="16"/>
        <v>0</v>
      </c>
      <c r="V25" s="182">
        <f t="shared" si="16"/>
        <v>0</v>
      </c>
      <c r="W25" s="183"/>
      <c r="X25" s="184">
        <f>C26-W27-W28</f>
        <v>1.9522601651260629E-2</v>
      </c>
    </row>
    <row r="26" spans="1:26" s="185" customFormat="1" ht="11.25" x14ac:dyDescent="0.15">
      <c r="A26" s="241"/>
      <c r="B26" s="244"/>
      <c r="C26" s="246">
        <f>Orçamento_Deson!L118</f>
        <v>296671.89</v>
      </c>
      <c r="D26" s="247"/>
      <c r="E26" s="186">
        <v>0.2</v>
      </c>
      <c r="F26" s="186">
        <v>0.2</v>
      </c>
      <c r="G26" s="186">
        <v>0.6</v>
      </c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8">
        <f>SUM(E26:V26)</f>
        <v>1</v>
      </c>
      <c r="X26" s="189">
        <f>1-W26</f>
        <v>0</v>
      </c>
      <c r="Z26" s="190">
        <f>COUNT(E26:V26)</f>
        <v>3</v>
      </c>
    </row>
    <row r="27" spans="1:26" s="185" customFormat="1" ht="11.25" x14ac:dyDescent="0.15">
      <c r="A27" s="241"/>
      <c r="B27" s="244"/>
      <c r="C27" s="191" t="s">
        <v>133</v>
      </c>
      <c r="D27" s="192">
        <f>C$48</f>
        <v>0.66912274862777987</v>
      </c>
      <c r="E27" s="193">
        <f t="shared" ref="E27:J27" si="17">IF($C26=0,0,IF(E26=0,0,($D27*$C26*E26)+$Z$48))</f>
        <v>39701.982095479674</v>
      </c>
      <c r="F27" s="193">
        <f t="shared" si="17"/>
        <v>39701.982095479674</v>
      </c>
      <c r="G27" s="193">
        <f t="shared" si="17"/>
        <v>119105.94628643902</v>
      </c>
      <c r="H27" s="193">
        <f t="shared" si="17"/>
        <v>0</v>
      </c>
      <c r="I27" s="193">
        <f t="shared" si="17"/>
        <v>0</v>
      </c>
      <c r="J27" s="193">
        <f t="shared" si="17"/>
        <v>0</v>
      </c>
      <c r="K27" s="194">
        <f t="shared" ref="K27:V27" si="18">IF($C26=0,0,IF(K26=0,0,TRUNC($D27*$C26*K26,2)+$Z$48))</f>
        <v>0</v>
      </c>
      <c r="L27" s="194">
        <f t="shared" si="18"/>
        <v>0</v>
      </c>
      <c r="M27" s="194">
        <f t="shared" si="18"/>
        <v>0</v>
      </c>
      <c r="N27" s="194">
        <f t="shared" si="18"/>
        <v>0</v>
      </c>
      <c r="O27" s="194">
        <f t="shared" si="18"/>
        <v>0</v>
      </c>
      <c r="P27" s="194">
        <f t="shared" si="18"/>
        <v>0</v>
      </c>
      <c r="Q27" s="194">
        <f t="shared" si="18"/>
        <v>0</v>
      </c>
      <c r="R27" s="194">
        <f t="shared" si="18"/>
        <v>0</v>
      </c>
      <c r="S27" s="194">
        <f t="shared" si="18"/>
        <v>0</v>
      </c>
      <c r="T27" s="194">
        <f t="shared" si="18"/>
        <v>0</v>
      </c>
      <c r="U27" s="194">
        <f t="shared" si="18"/>
        <v>0</v>
      </c>
      <c r="V27" s="194">
        <f t="shared" si="18"/>
        <v>0</v>
      </c>
      <c r="W27" s="195">
        <f>SUM(E27:V27)</f>
        <v>198509.91047739837</v>
      </c>
      <c r="X27" s="196">
        <f>TRUNC(W27-C26*D27,2)</f>
        <v>0</v>
      </c>
      <c r="Y27" s="197">
        <f>W27/C26</f>
        <v>0.66912274862777987</v>
      </c>
    </row>
    <row r="28" spans="1:26" s="185" customFormat="1" thickBot="1" x14ac:dyDescent="0.2">
      <c r="A28" s="242"/>
      <c r="B28" s="245"/>
      <c r="C28" s="203" t="s">
        <v>134</v>
      </c>
      <c r="D28" s="199">
        <f>1-D27</f>
        <v>0.33087725137222013</v>
      </c>
      <c r="E28" s="200">
        <f t="shared" ref="E28:V28" si="19">TRUNC($C26*E26-E27,2)</f>
        <v>19632.39</v>
      </c>
      <c r="F28" s="200">
        <f t="shared" si="19"/>
        <v>19632.39</v>
      </c>
      <c r="G28" s="200">
        <f t="shared" si="19"/>
        <v>58897.18</v>
      </c>
      <c r="H28" s="200">
        <f t="shared" si="19"/>
        <v>0</v>
      </c>
      <c r="I28" s="200">
        <f t="shared" si="19"/>
        <v>0</v>
      </c>
      <c r="J28" s="200">
        <f t="shared" si="19"/>
        <v>0</v>
      </c>
      <c r="K28" s="201">
        <f t="shared" si="19"/>
        <v>0</v>
      </c>
      <c r="L28" s="201">
        <f t="shared" si="19"/>
        <v>0</v>
      </c>
      <c r="M28" s="201">
        <f t="shared" si="19"/>
        <v>0</v>
      </c>
      <c r="N28" s="201">
        <f t="shared" si="19"/>
        <v>0</v>
      </c>
      <c r="O28" s="201">
        <f t="shared" si="19"/>
        <v>0</v>
      </c>
      <c r="P28" s="201">
        <f t="shared" si="19"/>
        <v>0</v>
      </c>
      <c r="Q28" s="201">
        <f t="shared" si="19"/>
        <v>0</v>
      </c>
      <c r="R28" s="201">
        <f t="shared" si="19"/>
        <v>0</v>
      </c>
      <c r="S28" s="201">
        <f t="shared" si="19"/>
        <v>0</v>
      </c>
      <c r="T28" s="201">
        <f t="shared" si="19"/>
        <v>0</v>
      </c>
      <c r="U28" s="201">
        <f t="shared" si="19"/>
        <v>0</v>
      </c>
      <c r="V28" s="201">
        <f t="shared" si="19"/>
        <v>0</v>
      </c>
      <c r="W28" s="202">
        <f>SUM(E28:V28)</f>
        <v>98161.959999999992</v>
      </c>
      <c r="X28" s="196">
        <f>C26-W27-W28</f>
        <v>1.9522601651260629E-2</v>
      </c>
    </row>
    <row r="29" spans="1:26" s="185" customFormat="1" ht="11.25" x14ac:dyDescent="0.15">
      <c r="A29" s="240">
        <f>Orçamento_Deson!A119</f>
        <v>6</v>
      </c>
      <c r="B29" s="243" t="str">
        <f>Orçamento_Deson!E119</f>
        <v>SERVIÇOS COMPLEMENTARES</v>
      </c>
      <c r="C29" s="179"/>
      <c r="D29" s="180"/>
      <c r="E29" s="181">
        <f t="shared" ref="E29:V29" si="20">E30</f>
        <v>0</v>
      </c>
      <c r="F29" s="181">
        <f t="shared" si="20"/>
        <v>0.5</v>
      </c>
      <c r="G29" s="181">
        <f t="shared" si="20"/>
        <v>0.5</v>
      </c>
      <c r="H29" s="181">
        <f t="shared" si="20"/>
        <v>0</v>
      </c>
      <c r="I29" s="181">
        <f t="shared" si="20"/>
        <v>0</v>
      </c>
      <c r="J29" s="181">
        <f t="shared" si="20"/>
        <v>0</v>
      </c>
      <c r="K29" s="182">
        <f t="shared" si="20"/>
        <v>0</v>
      </c>
      <c r="L29" s="182">
        <f t="shared" si="20"/>
        <v>0</v>
      </c>
      <c r="M29" s="182">
        <f t="shared" si="20"/>
        <v>0</v>
      </c>
      <c r="N29" s="182">
        <f t="shared" si="20"/>
        <v>0</v>
      </c>
      <c r="O29" s="182">
        <f t="shared" si="20"/>
        <v>0</v>
      </c>
      <c r="P29" s="182">
        <f t="shared" si="20"/>
        <v>0</v>
      </c>
      <c r="Q29" s="182">
        <f t="shared" si="20"/>
        <v>0</v>
      </c>
      <c r="R29" s="182">
        <f t="shared" si="20"/>
        <v>0</v>
      </c>
      <c r="S29" s="182">
        <f t="shared" si="20"/>
        <v>0</v>
      </c>
      <c r="T29" s="182">
        <f t="shared" si="20"/>
        <v>0</v>
      </c>
      <c r="U29" s="182">
        <f t="shared" si="20"/>
        <v>0</v>
      </c>
      <c r="V29" s="182">
        <f t="shared" si="20"/>
        <v>0</v>
      </c>
      <c r="W29" s="183"/>
      <c r="X29" s="184">
        <f>C30-W31-W32</f>
        <v>2.8135962493252009E-3</v>
      </c>
    </row>
    <row r="30" spans="1:26" s="185" customFormat="1" ht="11.25" x14ac:dyDescent="0.15">
      <c r="A30" s="241"/>
      <c r="B30" s="244"/>
      <c r="C30" s="246">
        <f>Orçamento_Deson!L119</f>
        <v>124683.89</v>
      </c>
      <c r="D30" s="247"/>
      <c r="E30" s="186"/>
      <c r="F30" s="186">
        <v>0.5</v>
      </c>
      <c r="G30" s="186">
        <v>0.5</v>
      </c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8">
        <f>SUM(E30:V30)</f>
        <v>1</v>
      </c>
      <c r="X30" s="189">
        <f>1-W30</f>
        <v>0</v>
      </c>
      <c r="Z30" s="190">
        <f>COUNT(E30:V30)</f>
        <v>2</v>
      </c>
    </row>
    <row r="31" spans="1:26" s="185" customFormat="1" ht="11.25" x14ac:dyDescent="0.15">
      <c r="A31" s="241"/>
      <c r="B31" s="244"/>
      <c r="C31" s="191" t="s">
        <v>133</v>
      </c>
      <c r="D31" s="192">
        <f>C$48</f>
        <v>0.66912274862777987</v>
      </c>
      <c r="E31" s="193">
        <f t="shared" ref="E31:J31" si="21">IF($C30=0,0,IF(E30=0,0,($D31*$C30*E30)+$Z$48))</f>
        <v>0</v>
      </c>
      <c r="F31" s="193">
        <f t="shared" si="21"/>
        <v>41714.413593201876</v>
      </c>
      <c r="G31" s="193">
        <f t="shared" si="21"/>
        <v>41714.413593201876</v>
      </c>
      <c r="H31" s="193">
        <f t="shared" si="21"/>
        <v>0</v>
      </c>
      <c r="I31" s="193">
        <f t="shared" si="21"/>
        <v>0</v>
      </c>
      <c r="J31" s="193">
        <f t="shared" si="21"/>
        <v>0</v>
      </c>
      <c r="K31" s="194">
        <f t="shared" ref="K31:V31" si="22">IF($C30=0,0,IF(K30=0,0,TRUNC($D31*$C30*K30,2)+$Z$48))</f>
        <v>0</v>
      </c>
      <c r="L31" s="194">
        <f t="shared" si="22"/>
        <v>0</v>
      </c>
      <c r="M31" s="194">
        <f t="shared" si="22"/>
        <v>0</v>
      </c>
      <c r="N31" s="194">
        <f t="shared" si="22"/>
        <v>0</v>
      </c>
      <c r="O31" s="194">
        <f t="shared" si="22"/>
        <v>0</v>
      </c>
      <c r="P31" s="194">
        <f t="shared" si="22"/>
        <v>0</v>
      </c>
      <c r="Q31" s="194">
        <f t="shared" si="22"/>
        <v>0</v>
      </c>
      <c r="R31" s="194">
        <f t="shared" si="22"/>
        <v>0</v>
      </c>
      <c r="S31" s="194">
        <f t="shared" si="22"/>
        <v>0</v>
      </c>
      <c r="T31" s="194">
        <f t="shared" si="22"/>
        <v>0</v>
      </c>
      <c r="U31" s="194">
        <f t="shared" si="22"/>
        <v>0</v>
      </c>
      <c r="V31" s="194">
        <f t="shared" si="22"/>
        <v>0</v>
      </c>
      <c r="W31" s="195">
        <f>SUM(E31:V31)</f>
        <v>83428.827186403752</v>
      </c>
      <c r="X31" s="196">
        <f>TRUNC(W31-C30*D31,2)</f>
        <v>0</v>
      </c>
      <c r="Y31" s="197">
        <f>W31/C30</f>
        <v>0.66912274862777987</v>
      </c>
    </row>
    <row r="32" spans="1:26" s="185" customFormat="1" thickBot="1" x14ac:dyDescent="0.2">
      <c r="A32" s="242"/>
      <c r="B32" s="245"/>
      <c r="C32" s="203" t="s">
        <v>134</v>
      </c>
      <c r="D32" s="199">
        <f>1-D31</f>
        <v>0.33087725137222013</v>
      </c>
      <c r="E32" s="200">
        <f t="shared" ref="E32:V32" si="23">TRUNC($C30*E30-E31,2)</f>
        <v>0</v>
      </c>
      <c r="F32" s="200">
        <f t="shared" si="23"/>
        <v>20627.53</v>
      </c>
      <c r="G32" s="200">
        <f t="shared" si="23"/>
        <v>20627.53</v>
      </c>
      <c r="H32" s="200">
        <f t="shared" si="23"/>
        <v>0</v>
      </c>
      <c r="I32" s="200">
        <f t="shared" si="23"/>
        <v>0</v>
      </c>
      <c r="J32" s="200">
        <f t="shared" si="23"/>
        <v>0</v>
      </c>
      <c r="K32" s="201">
        <f t="shared" si="23"/>
        <v>0</v>
      </c>
      <c r="L32" s="201">
        <f t="shared" si="23"/>
        <v>0</v>
      </c>
      <c r="M32" s="201">
        <f t="shared" si="23"/>
        <v>0</v>
      </c>
      <c r="N32" s="201">
        <f t="shared" si="23"/>
        <v>0</v>
      </c>
      <c r="O32" s="201">
        <f t="shared" si="23"/>
        <v>0</v>
      </c>
      <c r="P32" s="201">
        <f t="shared" si="23"/>
        <v>0</v>
      </c>
      <c r="Q32" s="201">
        <f t="shared" si="23"/>
        <v>0</v>
      </c>
      <c r="R32" s="201">
        <f t="shared" si="23"/>
        <v>0</v>
      </c>
      <c r="S32" s="201">
        <f t="shared" si="23"/>
        <v>0</v>
      </c>
      <c r="T32" s="201">
        <f t="shared" si="23"/>
        <v>0</v>
      </c>
      <c r="U32" s="201">
        <f t="shared" si="23"/>
        <v>0</v>
      </c>
      <c r="V32" s="201">
        <f t="shared" si="23"/>
        <v>0</v>
      </c>
      <c r="W32" s="202">
        <f>SUM(E32:V32)</f>
        <v>41255.06</v>
      </c>
      <c r="X32" s="196">
        <f>C30-W31-W32</f>
        <v>2.8135962493252009E-3</v>
      </c>
    </row>
    <row r="33" spans="1:26" s="185" customFormat="1" ht="11.25" x14ac:dyDescent="0.15">
      <c r="A33" s="240">
        <f>Orçamento_Deson!A121</f>
        <v>7</v>
      </c>
      <c r="B33" s="243" t="str">
        <f>Orçamento_Deson!E121</f>
        <v>PASSEIO COM ACESSIBILIDADE</v>
      </c>
      <c r="C33" s="179"/>
      <c r="D33" s="180"/>
      <c r="E33" s="181">
        <f t="shared" ref="E33:V33" si="24">E34</f>
        <v>0</v>
      </c>
      <c r="F33" s="181">
        <f t="shared" si="24"/>
        <v>0.25</v>
      </c>
      <c r="G33" s="181">
        <f t="shared" si="24"/>
        <v>0.75</v>
      </c>
      <c r="H33" s="181">
        <f t="shared" si="24"/>
        <v>0</v>
      </c>
      <c r="I33" s="181">
        <f t="shared" si="24"/>
        <v>0</v>
      </c>
      <c r="J33" s="181">
        <f t="shared" si="24"/>
        <v>0</v>
      </c>
      <c r="K33" s="182">
        <f t="shared" si="24"/>
        <v>0</v>
      </c>
      <c r="L33" s="182">
        <f t="shared" si="24"/>
        <v>0</v>
      </c>
      <c r="M33" s="182">
        <f t="shared" si="24"/>
        <v>0</v>
      </c>
      <c r="N33" s="182">
        <f t="shared" si="24"/>
        <v>0</v>
      </c>
      <c r="O33" s="182">
        <f t="shared" si="24"/>
        <v>0</v>
      </c>
      <c r="P33" s="182">
        <f t="shared" si="24"/>
        <v>0</v>
      </c>
      <c r="Q33" s="182">
        <f t="shared" si="24"/>
        <v>0</v>
      </c>
      <c r="R33" s="182">
        <f t="shared" si="24"/>
        <v>0</v>
      </c>
      <c r="S33" s="182">
        <f t="shared" si="24"/>
        <v>0</v>
      </c>
      <c r="T33" s="182">
        <f t="shared" si="24"/>
        <v>0</v>
      </c>
      <c r="U33" s="182">
        <f t="shared" si="24"/>
        <v>0</v>
      </c>
      <c r="V33" s="182">
        <f t="shared" si="24"/>
        <v>0</v>
      </c>
      <c r="W33" s="183"/>
      <c r="X33" s="184">
        <f>C34-W35-W36</f>
        <v>9.4742836299701594E-3</v>
      </c>
    </row>
    <row r="34" spans="1:26" s="185" customFormat="1" ht="11.25" x14ac:dyDescent="0.15">
      <c r="A34" s="241"/>
      <c r="B34" s="244"/>
      <c r="C34" s="246">
        <f>Orçamento_Deson!L121</f>
        <v>82877.47</v>
      </c>
      <c r="D34" s="247"/>
      <c r="E34" s="186"/>
      <c r="F34" s="186">
        <v>0.25</v>
      </c>
      <c r="G34" s="186">
        <v>0.75</v>
      </c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8">
        <f>SUM(E34:V34)</f>
        <v>1</v>
      </c>
      <c r="X34" s="189">
        <f>1-W34</f>
        <v>0</v>
      </c>
      <c r="Z34" s="190">
        <f>COUNT(E34:V34)</f>
        <v>2</v>
      </c>
    </row>
    <row r="35" spans="1:26" s="185" customFormat="1" ht="11.25" x14ac:dyDescent="0.15">
      <c r="A35" s="241"/>
      <c r="B35" s="244"/>
      <c r="C35" s="191" t="s">
        <v>133</v>
      </c>
      <c r="D35" s="192">
        <f>C$48</f>
        <v>0.66912274862777987</v>
      </c>
      <c r="E35" s="193">
        <f t="shared" ref="E35:J35" si="25">IF($C34=0,0,IF(E34=0,0,($D35*$C34*E34)+$Z$48))</f>
        <v>0</v>
      </c>
      <c r="F35" s="193">
        <f t="shared" si="25"/>
        <v>13863.800131429092</v>
      </c>
      <c r="G35" s="193">
        <f t="shared" si="25"/>
        <v>41591.400394287281</v>
      </c>
      <c r="H35" s="193">
        <f t="shared" si="25"/>
        <v>0</v>
      </c>
      <c r="I35" s="193">
        <f t="shared" si="25"/>
        <v>0</v>
      </c>
      <c r="J35" s="193">
        <f t="shared" si="25"/>
        <v>0</v>
      </c>
      <c r="K35" s="194">
        <f t="shared" ref="K35:V35" si="26">IF($C34=0,0,IF(K34=0,0,TRUNC($D35*$C34*K34,2)+$Z$48))</f>
        <v>0</v>
      </c>
      <c r="L35" s="194">
        <f t="shared" si="26"/>
        <v>0</v>
      </c>
      <c r="M35" s="194">
        <f t="shared" si="26"/>
        <v>0</v>
      </c>
      <c r="N35" s="194">
        <f t="shared" si="26"/>
        <v>0</v>
      </c>
      <c r="O35" s="194">
        <f t="shared" si="26"/>
        <v>0</v>
      </c>
      <c r="P35" s="194">
        <f t="shared" si="26"/>
        <v>0</v>
      </c>
      <c r="Q35" s="194">
        <f t="shared" si="26"/>
        <v>0</v>
      </c>
      <c r="R35" s="194">
        <f t="shared" si="26"/>
        <v>0</v>
      </c>
      <c r="S35" s="194">
        <f t="shared" si="26"/>
        <v>0</v>
      </c>
      <c r="T35" s="194">
        <f t="shared" si="26"/>
        <v>0</v>
      </c>
      <c r="U35" s="194">
        <f t="shared" si="26"/>
        <v>0</v>
      </c>
      <c r="V35" s="194">
        <f t="shared" si="26"/>
        <v>0</v>
      </c>
      <c r="W35" s="195">
        <f>SUM(E35:V35)</f>
        <v>55455.200525716369</v>
      </c>
      <c r="X35" s="196">
        <f>TRUNC(W35-C34*D35,2)</f>
        <v>0</v>
      </c>
      <c r="Y35" s="197">
        <f>W35/C34</f>
        <v>0.66912274862777987</v>
      </c>
    </row>
    <row r="36" spans="1:26" s="185" customFormat="1" thickBot="1" x14ac:dyDescent="0.2">
      <c r="A36" s="242"/>
      <c r="B36" s="245"/>
      <c r="C36" s="203" t="s">
        <v>134</v>
      </c>
      <c r="D36" s="199">
        <f>1-D35</f>
        <v>0.33087725137222013</v>
      </c>
      <c r="E36" s="200">
        <f t="shared" ref="E36:V36" si="27">TRUNC($C34*E34-E35,2)</f>
        <v>0</v>
      </c>
      <c r="F36" s="200">
        <f t="shared" si="27"/>
        <v>6855.56</v>
      </c>
      <c r="G36" s="200">
        <f t="shared" si="27"/>
        <v>20566.7</v>
      </c>
      <c r="H36" s="200">
        <f t="shared" si="27"/>
        <v>0</v>
      </c>
      <c r="I36" s="200">
        <f t="shared" si="27"/>
        <v>0</v>
      </c>
      <c r="J36" s="200">
        <f t="shared" si="27"/>
        <v>0</v>
      </c>
      <c r="K36" s="201">
        <f t="shared" si="27"/>
        <v>0</v>
      </c>
      <c r="L36" s="201">
        <f t="shared" si="27"/>
        <v>0</v>
      </c>
      <c r="M36" s="201">
        <f t="shared" si="27"/>
        <v>0</v>
      </c>
      <c r="N36" s="201">
        <f t="shared" si="27"/>
        <v>0</v>
      </c>
      <c r="O36" s="201">
        <f t="shared" si="27"/>
        <v>0</v>
      </c>
      <c r="P36" s="201">
        <f t="shared" si="27"/>
        <v>0</v>
      </c>
      <c r="Q36" s="201">
        <f t="shared" si="27"/>
        <v>0</v>
      </c>
      <c r="R36" s="201">
        <f t="shared" si="27"/>
        <v>0</v>
      </c>
      <c r="S36" s="201">
        <f t="shared" si="27"/>
        <v>0</v>
      </c>
      <c r="T36" s="201">
        <f t="shared" si="27"/>
        <v>0</v>
      </c>
      <c r="U36" s="201">
        <f t="shared" si="27"/>
        <v>0</v>
      </c>
      <c r="V36" s="201">
        <f t="shared" si="27"/>
        <v>0</v>
      </c>
      <c r="W36" s="202">
        <f>SUM(E36:V36)</f>
        <v>27422.260000000002</v>
      </c>
      <c r="X36" s="196">
        <f>C34-W35-W36</f>
        <v>9.4742836299701594E-3</v>
      </c>
    </row>
    <row r="37" spans="1:26" s="185" customFormat="1" ht="11.25" x14ac:dyDescent="0.15">
      <c r="A37" s="240">
        <f>Orçamento_Deson!A122</f>
        <v>8</v>
      </c>
      <c r="B37" s="252" t="str">
        <f>Orçamento_Deson!E122</f>
        <v>SINALIZAÇÃO VIÁRIA DEFINITIVA HORIZONTAL E VERTICAL E DISPOSITIVOS DE SEGURANÇA</v>
      </c>
      <c r="C37" s="179"/>
      <c r="D37" s="180"/>
      <c r="E37" s="181">
        <f t="shared" ref="E37:V37" si="28">E38</f>
        <v>0</v>
      </c>
      <c r="F37" s="181">
        <f t="shared" si="28"/>
        <v>0</v>
      </c>
      <c r="G37" s="181">
        <f t="shared" si="28"/>
        <v>1</v>
      </c>
      <c r="H37" s="181">
        <f t="shared" si="28"/>
        <v>0</v>
      </c>
      <c r="I37" s="181">
        <f t="shared" si="28"/>
        <v>0</v>
      </c>
      <c r="J37" s="181">
        <f t="shared" si="28"/>
        <v>0</v>
      </c>
      <c r="K37" s="182">
        <f t="shared" si="28"/>
        <v>0</v>
      </c>
      <c r="L37" s="182">
        <f t="shared" si="28"/>
        <v>0</v>
      </c>
      <c r="M37" s="182">
        <f t="shared" si="28"/>
        <v>0</v>
      </c>
      <c r="N37" s="182">
        <f t="shared" si="28"/>
        <v>0</v>
      </c>
      <c r="O37" s="182">
        <f t="shared" si="28"/>
        <v>0</v>
      </c>
      <c r="P37" s="182">
        <f t="shared" si="28"/>
        <v>0</v>
      </c>
      <c r="Q37" s="182">
        <f t="shared" si="28"/>
        <v>0</v>
      </c>
      <c r="R37" s="182">
        <f t="shared" si="28"/>
        <v>0</v>
      </c>
      <c r="S37" s="182">
        <f t="shared" si="28"/>
        <v>0</v>
      </c>
      <c r="T37" s="182">
        <f t="shared" si="28"/>
        <v>0</v>
      </c>
      <c r="U37" s="182">
        <f t="shared" si="28"/>
        <v>0</v>
      </c>
      <c r="V37" s="182">
        <f t="shared" si="28"/>
        <v>0</v>
      </c>
      <c r="W37" s="183"/>
      <c r="X37" s="184">
        <f>C38-W39-W40</f>
        <v>6.9307466628742986E-3</v>
      </c>
    </row>
    <row r="38" spans="1:26" s="185" customFormat="1" ht="11.25" x14ac:dyDescent="0.15">
      <c r="A38" s="241"/>
      <c r="B38" s="253"/>
      <c r="C38" s="246">
        <f>Orçamento_Deson!L122</f>
        <v>18704.48</v>
      </c>
      <c r="D38" s="247"/>
      <c r="E38" s="187"/>
      <c r="F38" s="187"/>
      <c r="G38" s="187">
        <v>1</v>
      </c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8">
        <f>SUM(E38:V38)</f>
        <v>1</v>
      </c>
      <c r="X38" s="189">
        <f>1-W38</f>
        <v>0</v>
      </c>
      <c r="Z38" s="190">
        <f>COUNT(E38:V38)</f>
        <v>1</v>
      </c>
    </row>
    <row r="39" spans="1:26" s="185" customFormat="1" ht="11.25" x14ac:dyDescent="0.15">
      <c r="A39" s="241"/>
      <c r="B39" s="253"/>
      <c r="C39" s="191" t="s">
        <v>133</v>
      </c>
      <c r="D39" s="192">
        <f>C$48</f>
        <v>0.66912274862777987</v>
      </c>
      <c r="E39" s="193">
        <f t="shared" ref="E39:J39" si="29">IF($C38=0,0,IF(E38=0,0,($D39*$C38*E38)+$Z$48))</f>
        <v>0</v>
      </c>
      <c r="F39" s="193">
        <f t="shared" si="29"/>
        <v>0</v>
      </c>
      <c r="G39" s="193">
        <f t="shared" si="29"/>
        <v>12515.593069253337</v>
      </c>
      <c r="H39" s="193">
        <f t="shared" si="29"/>
        <v>0</v>
      </c>
      <c r="I39" s="193">
        <f t="shared" si="29"/>
        <v>0</v>
      </c>
      <c r="J39" s="193">
        <f t="shared" si="29"/>
        <v>0</v>
      </c>
      <c r="K39" s="194">
        <f t="shared" ref="K39:V39" si="30">IF($C38=0,0,IF(K38=0,0,TRUNC($D39*$C38*K38,2)+$Z$48))</f>
        <v>0</v>
      </c>
      <c r="L39" s="194">
        <f t="shared" si="30"/>
        <v>0</v>
      </c>
      <c r="M39" s="194">
        <f t="shared" si="30"/>
        <v>0</v>
      </c>
      <c r="N39" s="194">
        <f t="shared" si="30"/>
        <v>0</v>
      </c>
      <c r="O39" s="194">
        <f t="shared" si="30"/>
        <v>0</v>
      </c>
      <c r="P39" s="194">
        <f t="shared" si="30"/>
        <v>0</v>
      </c>
      <c r="Q39" s="194">
        <f t="shared" si="30"/>
        <v>0</v>
      </c>
      <c r="R39" s="194">
        <f t="shared" si="30"/>
        <v>0</v>
      </c>
      <c r="S39" s="194">
        <f t="shared" si="30"/>
        <v>0</v>
      </c>
      <c r="T39" s="194">
        <f t="shared" si="30"/>
        <v>0</v>
      </c>
      <c r="U39" s="194">
        <f t="shared" si="30"/>
        <v>0</v>
      </c>
      <c r="V39" s="194">
        <f t="shared" si="30"/>
        <v>0</v>
      </c>
      <c r="W39" s="195">
        <f>SUM(E39:V39)</f>
        <v>12515.593069253337</v>
      </c>
      <c r="X39" s="196">
        <f>TRUNC(W39-C38*D39,2)</f>
        <v>0</v>
      </c>
      <c r="Y39" s="197">
        <f>W39/C38</f>
        <v>0.66912274862777987</v>
      </c>
    </row>
    <row r="40" spans="1:26" s="185" customFormat="1" thickBot="1" x14ac:dyDescent="0.2">
      <c r="A40" s="242"/>
      <c r="B40" s="254"/>
      <c r="C40" s="203" t="s">
        <v>134</v>
      </c>
      <c r="D40" s="199">
        <f>1-D39</f>
        <v>0.33087725137222013</v>
      </c>
      <c r="E40" s="200">
        <f t="shared" ref="E40:V40" si="31">TRUNC($C38*E38-E39,2)</f>
        <v>0</v>
      </c>
      <c r="F40" s="200">
        <f t="shared" si="31"/>
        <v>0</v>
      </c>
      <c r="G40" s="200">
        <f t="shared" si="31"/>
        <v>6188.88</v>
      </c>
      <c r="H40" s="200">
        <f t="shared" si="31"/>
        <v>0</v>
      </c>
      <c r="I40" s="200">
        <f t="shared" si="31"/>
        <v>0</v>
      </c>
      <c r="J40" s="200">
        <f t="shared" si="31"/>
        <v>0</v>
      </c>
      <c r="K40" s="201">
        <f t="shared" si="31"/>
        <v>0</v>
      </c>
      <c r="L40" s="201">
        <f t="shared" si="31"/>
        <v>0</v>
      </c>
      <c r="M40" s="201">
        <f t="shared" si="31"/>
        <v>0</v>
      </c>
      <c r="N40" s="201">
        <f t="shared" si="31"/>
        <v>0</v>
      </c>
      <c r="O40" s="201">
        <f t="shared" si="31"/>
        <v>0</v>
      </c>
      <c r="P40" s="201">
        <f t="shared" si="31"/>
        <v>0</v>
      </c>
      <c r="Q40" s="201">
        <f t="shared" si="31"/>
        <v>0</v>
      </c>
      <c r="R40" s="201">
        <f t="shared" si="31"/>
        <v>0</v>
      </c>
      <c r="S40" s="201">
        <f t="shared" si="31"/>
        <v>0</v>
      </c>
      <c r="T40" s="201">
        <f t="shared" si="31"/>
        <v>0</v>
      </c>
      <c r="U40" s="201">
        <f t="shared" si="31"/>
        <v>0</v>
      </c>
      <c r="V40" s="201">
        <f t="shared" si="31"/>
        <v>0</v>
      </c>
      <c r="W40" s="202">
        <f>SUM(E40:V40)</f>
        <v>6188.88</v>
      </c>
      <c r="X40" s="196">
        <f>C38-W39-W40</f>
        <v>6.9307466628742986E-3</v>
      </c>
    </row>
    <row r="41" spans="1:26" s="185" customFormat="1" ht="11.25" x14ac:dyDescent="0.15">
      <c r="A41" s="240">
        <f>Orçamento_Deson!A125</f>
        <v>9</v>
      </c>
      <c r="B41" s="243" t="str">
        <f>Orçamento_Deson!E125</f>
        <v>ADMINISTRAÇÃO LOCAL</v>
      </c>
      <c r="C41" s="179"/>
      <c r="D41" s="180"/>
      <c r="E41" s="181">
        <f t="shared" ref="E41:V41" si="32">E42</f>
        <v>0.33</v>
      </c>
      <c r="F41" s="181">
        <f t="shared" si="32"/>
        <v>0.34</v>
      </c>
      <c r="G41" s="181">
        <f t="shared" si="32"/>
        <v>0.33</v>
      </c>
      <c r="H41" s="181">
        <f t="shared" si="32"/>
        <v>0</v>
      </c>
      <c r="I41" s="181">
        <f t="shared" si="32"/>
        <v>0</v>
      </c>
      <c r="J41" s="181">
        <f t="shared" si="32"/>
        <v>0</v>
      </c>
      <c r="K41" s="182">
        <f t="shared" si="32"/>
        <v>0</v>
      </c>
      <c r="L41" s="182">
        <f t="shared" si="32"/>
        <v>0</v>
      </c>
      <c r="M41" s="182">
        <f t="shared" si="32"/>
        <v>0</v>
      </c>
      <c r="N41" s="182">
        <f t="shared" si="32"/>
        <v>0</v>
      </c>
      <c r="O41" s="182">
        <f t="shared" si="32"/>
        <v>0</v>
      </c>
      <c r="P41" s="182">
        <f t="shared" si="32"/>
        <v>0</v>
      </c>
      <c r="Q41" s="182">
        <f t="shared" si="32"/>
        <v>0</v>
      </c>
      <c r="R41" s="182">
        <f t="shared" si="32"/>
        <v>0</v>
      </c>
      <c r="S41" s="182">
        <f t="shared" si="32"/>
        <v>0</v>
      </c>
      <c r="T41" s="182">
        <f t="shared" si="32"/>
        <v>0</v>
      </c>
      <c r="U41" s="182">
        <f t="shared" si="32"/>
        <v>0</v>
      </c>
      <c r="V41" s="182">
        <f t="shared" si="32"/>
        <v>0</v>
      </c>
      <c r="W41" s="183"/>
      <c r="X41" s="184">
        <f>C42-W43-W44</f>
        <v>1.6320595039360342E-2</v>
      </c>
    </row>
    <row r="42" spans="1:26" s="185" customFormat="1" ht="11.25" x14ac:dyDescent="0.15">
      <c r="A42" s="241"/>
      <c r="B42" s="244"/>
      <c r="C42" s="246">
        <f>Orçamento_Deson!L125</f>
        <v>26823.35</v>
      </c>
      <c r="D42" s="247"/>
      <c r="E42" s="186">
        <v>0.33</v>
      </c>
      <c r="F42" s="186">
        <v>0.34</v>
      </c>
      <c r="G42" s="186">
        <v>0.33</v>
      </c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8">
        <f>SUM(E42:V42)</f>
        <v>1</v>
      </c>
      <c r="X42" s="189">
        <f>1-W42</f>
        <v>0</v>
      </c>
      <c r="Z42" s="190">
        <f>COUNT(E42:V42)</f>
        <v>3</v>
      </c>
    </row>
    <row r="43" spans="1:26" s="185" customFormat="1" ht="11.25" x14ac:dyDescent="0.15">
      <c r="A43" s="241"/>
      <c r="B43" s="244"/>
      <c r="C43" s="191" t="s">
        <v>133</v>
      </c>
      <c r="D43" s="192">
        <f>C$48</f>
        <v>0.66912274862777987</v>
      </c>
      <c r="E43" s="193">
        <f t="shared" ref="E43:J43" si="33">IF($C42=0,0,IF(E42=0,0,($D43*$C42*E42)+$Z$48))</f>
        <v>5922.8775142036375</v>
      </c>
      <c r="F43" s="193">
        <f t="shared" si="33"/>
        <v>6102.3586509976867</v>
      </c>
      <c r="G43" s="193">
        <f t="shared" si="33"/>
        <v>5922.8775142036375</v>
      </c>
      <c r="H43" s="193">
        <f t="shared" si="33"/>
        <v>0</v>
      </c>
      <c r="I43" s="193">
        <f t="shared" si="33"/>
        <v>0</v>
      </c>
      <c r="J43" s="193">
        <f t="shared" si="33"/>
        <v>0</v>
      </c>
      <c r="K43" s="194">
        <f t="shared" ref="K43:V43" si="34">IF($C42=0,0,IF(K42=0,0,TRUNC($D43*$C42*K42,2)+$Z$48))</f>
        <v>0</v>
      </c>
      <c r="L43" s="194">
        <f t="shared" si="34"/>
        <v>0</v>
      </c>
      <c r="M43" s="194">
        <f t="shared" si="34"/>
        <v>0</v>
      </c>
      <c r="N43" s="194">
        <f t="shared" si="34"/>
        <v>0</v>
      </c>
      <c r="O43" s="194">
        <f t="shared" si="34"/>
        <v>0</v>
      </c>
      <c r="P43" s="194">
        <f t="shared" si="34"/>
        <v>0</v>
      </c>
      <c r="Q43" s="194">
        <f t="shared" si="34"/>
        <v>0</v>
      </c>
      <c r="R43" s="194">
        <f t="shared" si="34"/>
        <v>0</v>
      </c>
      <c r="S43" s="194">
        <f t="shared" si="34"/>
        <v>0</v>
      </c>
      <c r="T43" s="194">
        <f t="shared" si="34"/>
        <v>0</v>
      </c>
      <c r="U43" s="194">
        <f t="shared" si="34"/>
        <v>0</v>
      </c>
      <c r="V43" s="194">
        <f t="shared" si="34"/>
        <v>0</v>
      </c>
      <c r="W43" s="195">
        <f>SUM(E43:V43)</f>
        <v>17948.11367940496</v>
      </c>
      <c r="X43" s="196">
        <f>TRUNC(W43-C42*D43,2)</f>
        <v>0</v>
      </c>
      <c r="Y43" s="197">
        <f>W43/C42</f>
        <v>0.66912274862777998</v>
      </c>
    </row>
    <row r="44" spans="1:26" s="185" customFormat="1" thickBot="1" x14ac:dyDescent="0.2">
      <c r="A44" s="242"/>
      <c r="B44" s="245"/>
      <c r="C44" s="203" t="s">
        <v>134</v>
      </c>
      <c r="D44" s="199">
        <f>1-D43</f>
        <v>0.33087725137222013</v>
      </c>
      <c r="E44" s="200">
        <f t="shared" ref="E44:V44" si="35">TRUNC($C42*E42-E43,2)</f>
        <v>2928.82</v>
      </c>
      <c r="F44" s="200">
        <f t="shared" si="35"/>
        <v>3017.58</v>
      </c>
      <c r="G44" s="200">
        <f t="shared" si="35"/>
        <v>2928.82</v>
      </c>
      <c r="H44" s="200">
        <f t="shared" si="35"/>
        <v>0</v>
      </c>
      <c r="I44" s="200">
        <f t="shared" si="35"/>
        <v>0</v>
      </c>
      <c r="J44" s="200">
        <f t="shared" si="35"/>
        <v>0</v>
      </c>
      <c r="K44" s="201">
        <f t="shared" si="35"/>
        <v>0</v>
      </c>
      <c r="L44" s="201">
        <f t="shared" si="35"/>
        <v>0</v>
      </c>
      <c r="M44" s="201">
        <f t="shared" si="35"/>
        <v>0</v>
      </c>
      <c r="N44" s="201">
        <f t="shared" si="35"/>
        <v>0</v>
      </c>
      <c r="O44" s="201">
        <f t="shared" si="35"/>
        <v>0</v>
      </c>
      <c r="P44" s="201">
        <f t="shared" si="35"/>
        <v>0</v>
      </c>
      <c r="Q44" s="201">
        <f t="shared" si="35"/>
        <v>0</v>
      </c>
      <c r="R44" s="201">
        <f t="shared" si="35"/>
        <v>0</v>
      </c>
      <c r="S44" s="201">
        <f t="shared" si="35"/>
        <v>0</v>
      </c>
      <c r="T44" s="201">
        <f t="shared" si="35"/>
        <v>0</v>
      </c>
      <c r="U44" s="201">
        <f t="shared" si="35"/>
        <v>0</v>
      </c>
      <c r="V44" s="201">
        <f t="shared" si="35"/>
        <v>0</v>
      </c>
      <c r="W44" s="202">
        <f>SUM(E44:V44)</f>
        <v>8875.2199999999993</v>
      </c>
      <c r="X44" s="196">
        <f>C42-W43-W44</f>
        <v>1.6320595039360342E-2</v>
      </c>
    </row>
    <row r="45" spans="1:26" s="207" customFormat="1" ht="11.25" x14ac:dyDescent="0.15">
      <c r="A45" s="204"/>
      <c r="B45" s="248" t="s">
        <v>135</v>
      </c>
      <c r="C45" s="250">
        <f>SUM(C10:C44)</f>
        <v>747247.04999999993</v>
      </c>
      <c r="D45" s="251"/>
      <c r="E45" s="205">
        <f t="shared" ref="E45:V45" si="36">E47+E49</f>
        <v>126357.55311309829</v>
      </c>
      <c r="F45" s="205">
        <f t="shared" si="36"/>
        <v>209862.08381648146</v>
      </c>
      <c r="G45" s="205">
        <f t="shared" si="36"/>
        <v>411027.31307042029</v>
      </c>
      <c r="H45" s="205">
        <f t="shared" si="36"/>
        <v>0</v>
      </c>
      <c r="I45" s="205">
        <f t="shared" si="36"/>
        <v>0</v>
      </c>
      <c r="J45" s="205">
        <f t="shared" si="36"/>
        <v>0</v>
      </c>
      <c r="K45" s="205">
        <f t="shared" si="36"/>
        <v>0</v>
      </c>
      <c r="L45" s="205">
        <f t="shared" si="36"/>
        <v>0</v>
      </c>
      <c r="M45" s="205">
        <f t="shared" si="36"/>
        <v>0</v>
      </c>
      <c r="N45" s="205">
        <f t="shared" si="36"/>
        <v>0</v>
      </c>
      <c r="O45" s="205">
        <f t="shared" si="36"/>
        <v>0</v>
      </c>
      <c r="P45" s="205">
        <f t="shared" si="36"/>
        <v>0</v>
      </c>
      <c r="Q45" s="205">
        <f t="shared" si="36"/>
        <v>0</v>
      </c>
      <c r="R45" s="205">
        <f t="shared" si="36"/>
        <v>0</v>
      </c>
      <c r="S45" s="205">
        <f t="shared" si="36"/>
        <v>0</v>
      </c>
      <c r="T45" s="205">
        <f t="shared" si="36"/>
        <v>0</v>
      </c>
      <c r="U45" s="205">
        <f t="shared" si="36"/>
        <v>0</v>
      </c>
      <c r="V45" s="205">
        <f t="shared" si="36"/>
        <v>0</v>
      </c>
      <c r="W45" s="206">
        <f t="shared" ref="W45:W50" si="37">SUM(E45:V45)</f>
        <v>747246.95000000007</v>
      </c>
      <c r="X45" s="196">
        <f>W45-C45</f>
        <v>-9.9999999860301614E-2</v>
      </c>
    </row>
    <row r="46" spans="1:26" s="207" customFormat="1" ht="11.25" x14ac:dyDescent="0.15">
      <c r="A46" s="208"/>
      <c r="B46" s="249"/>
      <c r="C46" s="238">
        <v>1</v>
      </c>
      <c r="D46" s="239"/>
      <c r="E46" s="209">
        <f t="shared" ref="E46:V46" si="38">E45/$C45</f>
        <v>0.16909742649783402</v>
      </c>
      <c r="F46" s="209">
        <f t="shared" si="38"/>
        <v>0.2808469887120752</v>
      </c>
      <c r="G46" s="209">
        <f t="shared" si="38"/>
        <v>0.5500554509655412</v>
      </c>
      <c r="H46" s="209">
        <f t="shared" si="38"/>
        <v>0</v>
      </c>
      <c r="I46" s="209">
        <f t="shared" si="38"/>
        <v>0</v>
      </c>
      <c r="J46" s="209">
        <f t="shared" si="38"/>
        <v>0</v>
      </c>
      <c r="K46" s="209">
        <f t="shared" si="38"/>
        <v>0</v>
      </c>
      <c r="L46" s="209">
        <f t="shared" si="38"/>
        <v>0</v>
      </c>
      <c r="M46" s="209">
        <f t="shared" si="38"/>
        <v>0</v>
      </c>
      <c r="N46" s="209">
        <f t="shared" si="38"/>
        <v>0</v>
      </c>
      <c r="O46" s="209">
        <f t="shared" si="38"/>
        <v>0</v>
      </c>
      <c r="P46" s="209">
        <f t="shared" si="38"/>
        <v>0</v>
      </c>
      <c r="Q46" s="209">
        <f t="shared" si="38"/>
        <v>0</v>
      </c>
      <c r="R46" s="209">
        <f t="shared" si="38"/>
        <v>0</v>
      </c>
      <c r="S46" s="209">
        <f t="shared" si="38"/>
        <v>0</v>
      </c>
      <c r="T46" s="209">
        <f t="shared" si="38"/>
        <v>0</v>
      </c>
      <c r="U46" s="209">
        <f t="shared" si="38"/>
        <v>0</v>
      </c>
      <c r="V46" s="209">
        <f t="shared" si="38"/>
        <v>0</v>
      </c>
      <c r="W46" s="210">
        <f t="shared" si="37"/>
        <v>0.99999986617545045</v>
      </c>
      <c r="X46" s="196"/>
    </row>
    <row r="47" spans="1:26" s="207" customFormat="1" ht="11.25" x14ac:dyDescent="0.15">
      <c r="A47" s="211"/>
      <c r="B47" s="231" t="s">
        <v>136</v>
      </c>
      <c r="C47" s="236">
        <v>500000</v>
      </c>
      <c r="D47" s="237"/>
      <c r="E47" s="212">
        <f>E43+E39+E35+E31+E27+E23+E19+E15+E11</f>
        <v>84548.733113098278</v>
      </c>
      <c r="F47" s="212">
        <f t="shared" ref="F47:V47" si="39">F43+F39+F35+F31+F27+F23+F19+F15+F11</f>
        <v>140423.51381648149</v>
      </c>
      <c r="G47" s="212">
        <f t="shared" si="39"/>
        <v>275027.75307042029</v>
      </c>
      <c r="H47" s="212">
        <f t="shared" si="39"/>
        <v>0</v>
      </c>
      <c r="I47" s="212">
        <f t="shared" si="39"/>
        <v>0</v>
      </c>
      <c r="J47" s="212">
        <f t="shared" si="39"/>
        <v>0</v>
      </c>
      <c r="K47" s="212">
        <f t="shared" si="39"/>
        <v>0</v>
      </c>
      <c r="L47" s="212">
        <f t="shared" si="39"/>
        <v>0</v>
      </c>
      <c r="M47" s="212">
        <f t="shared" si="39"/>
        <v>0</v>
      </c>
      <c r="N47" s="212">
        <f t="shared" si="39"/>
        <v>0</v>
      </c>
      <c r="O47" s="212">
        <f t="shared" si="39"/>
        <v>0</v>
      </c>
      <c r="P47" s="212">
        <f t="shared" si="39"/>
        <v>0</v>
      </c>
      <c r="Q47" s="212">
        <f t="shared" si="39"/>
        <v>0</v>
      </c>
      <c r="R47" s="212">
        <f t="shared" si="39"/>
        <v>0</v>
      </c>
      <c r="S47" s="212">
        <f t="shared" si="39"/>
        <v>0</v>
      </c>
      <c r="T47" s="212">
        <f t="shared" si="39"/>
        <v>0</v>
      </c>
      <c r="U47" s="212">
        <f t="shared" si="39"/>
        <v>0</v>
      </c>
      <c r="V47" s="212">
        <f t="shared" si="39"/>
        <v>0</v>
      </c>
      <c r="W47" s="213">
        <f t="shared" si="37"/>
        <v>500000.00000000006</v>
      </c>
      <c r="X47" s="196">
        <f>W47-C47</f>
        <v>0</v>
      </c>
      <c r="Y47" s="197">
        <f>W47/W45</f>
        <v>0.66912283817284235</v>
      </c>
      <c r="Z47" s="214">
        <f>SUM(Z10:Z44)</f>
        <v>23</v>
      </c>
    </row>
    <row r="48" spans="1:26" s="207" customFormat="1" ht="11.25" x14ac:dyDescent="0.15">
      <c r="A48" s="208"/>
      <c r="B48" s="235"/>
      <c r="C48" s="238">
        <f>(C47*C46)/C45</f>
        <v>0.66912274862777987</v>
      </c>
      <c r="D48" s="239"/>
      <c r="E48" s="209">
        <f t="shared" ref="E48:V48" si="40">E47/$C47</f>
        <v>0.16909746622619656</v>
      </c>
      <c r="F48" s="209">
        <f t="shared" si="40"/>
        <v>0.28084702763296299</v>
      </c>
      <c r="G48" s="209">
        <f t="shared" si="40"/>
        <v>0.55005550614084064</v>
      </c>
      <c r="H48" s="209">
        <f t="shared" si="40"/>
        <v>0</v>
      </c>
      <c r="I48" s="209">
        <f t="shared" si="40"/>
        <v>0</v>
      </c>
      <c r="J48" s="209">
        <f t="shared" si="40"/>
        <v>0</v>
      </c>
      <c r="K48" s="209">
        <f t="shared" si="40"/>
        <v>0</v>
      </c>
      <c r="L48" s="209">
        <f t="shared" si="40"/>
        <v>0</v>
      </c>
      <c r="M48" s="209">
        <f t="shared" si="40"/>
        <v>0</v>
      </c>
      <c r="N48" s="209">
        <f t="shared" si="40"/>
        <v>0</v>
      </c>
      <c r="O48" s="209">
        <f t="shared" si="40"/>
        <v>0</v>
      </c>
      <c r="P48" s="209">
        <f t="shared" si="40"/>
        <v>0</v>
      </c>
      <c r="Q48" s="209">
        <f t="shared" si="40"/>
        <v>0</v>
      </c>
      <c r="R48" s="209">
        <f t="shared" si="40"/>
        <v>0</v>
      </c>
      <c r="S48" s="209">
        <f t="shared" si="40"/>
        <v>0</v>
      </c>
      <c r="T48" s="209">
        <f t="shared" si="40"/>
        <v>0</v>
      </c>
      <c r="U48" s="209">
        <f t="shared" si="40"/>
        <v>0</v>
      </c>
      <c r="V48" s="209">
        <f t="shared" si="40"/>
        <v>0</v>
      </c>
      <c r="W48" s="210">
        <f t="shared" si="37"/>
        <v>1.0000000000000002</v>
      </c>
      <c r="X48" s="196"/>
      <c r="Y48" s="215">
        <f>X47/Z47</f>
        <v>0</v>
      </c>
      <c r="Z48" s="214"/>
    </row>
    <row r="49" spans="1:24" s="207" customFormat="1" ht="11.25" x14ac:dyDescent="0.15">
      <c r="A49" s="211"/>
      <c r="B49" s="231" t="s">
        <v>137</v>
      </c>
      <c r="C49" s="236">
        <f>C45-C47</f>
        <v>247247.04999999993</v>
      </c>
      <c r="D49" s="237"/>
      <c r="E49" s="212">
        <f>E44+E40+E36+E32+E28+E24+E20+E16+E12</f>
        <v>41808.82</v>
      </c>
      <c r="F49" s="212">
        <f t="shared" ref="F49:V49" si="41">F44+F40+F36+F32+F28+F24+F20+F16+F12</f>
        <v>69438.569999999992</v>
      </c>
      <c r="G49" s="212">
        <f t="shared" si="41"/>
        <v>135999.56</v>
      </c>
      <c r="H49" s="212">
        <f t="shared" si="41"/>
        <v>0</v>
      </c>
      <c r="I49" s="212">
        <f t="shared" si="41"/>
        <v>0</v>
      </c>
      <c r="J49" s="212">
        <f t="shared" si="41"/>
        <v>0</v>
      </c>
      <c r="K49" s="212">
        <f t="shared" si="41"/>
        <v>0</v>
      </c>
      <c r="L49" s="212">
        <f t="shared" si="41"/>
        <v>0</v>
      </c>
      <c r="M49" s="212">
        <f t="shared" si="41"/>
        <v>0</v>
      </c>
      <c r="N49" s="212">
        <f t="shared" si="41"/>
        <v>0</v>
      </c>
      <c r="O49" s="212">
        <f t="shared" si="41"/>
        <v>0</v>
      </c>
      <c r="P49" s="212">
        <f t="shared" si="41"/>
        <v>0</v>
      </c>
      <c r="Q49" s="212">
        <f t="shared" si="41"/>
        <v>0</v>
      </c>
      <c r="R49" s="212">
        <f t="shared" si="41"/>
        <v>0</v>
      </c>
      <c r="S49" s="212">
        <f t="shared" si="41"/>
        <v>0</v>
      </c>
      <c r="T49" s="212">
        <f t="shared" si="41"/>
        <v>0</v>
      </c>
      <c r="U49" s="212">
        <f t="shared" si="41"/>
        <v>0</v>
      </c>
      <c r="V49" s="212">
        <f t="shared" si="41"/>
        <v>0</v>
      </c>
      <c r="W49" s="213">
        <f t="shared" si="37"/>
        <v>247246.94999999998</v>
      </c>
      <c r="X49" s="196">
        <f>W49-C49</f>
        <v>-9.9999999947613105E-2</v>
      </c>
    </row>
    <row r="50" spans="1:24" s="207" customFormat="1" ht="11.25" x14ac:dyDescent="0.15">
      <c r="A50" s="208"/>
      <c r="B50" s="235"/>
      <c r="C50" s="238">
        <f>C46-C48</f>
        <v>0.33087725137222013</v>
      </c>
      <c r="D50" s="239"/>
      <c r="E50" s="209">
        <f t="shared" ref="E50:V50" si="42">IF(E49=0,0,E49/$C49)</f>
        <v>0.16909734615640515</v>
      </c>
      <c r="F50" s="209">
        <f t="shared" si="42"/>
        <v>0.28084691000357742</v>
      </c>
      <c r="G50" s="209">
        <f t="shared" si="42"/>
        <v>0.55005533938625373</v>
      </c>
      <c r="H50" s="209">
        <f t="shared" si="42"/>
        <v>0</v>
      </c>
      <c r="I50" s="209">
        <f t="shared" si="42"/>
        <v>0</v>
      </c>
      <c r="J50" s="209">
        <f t="shared" si="42"/>
        <v>0</v>
      </c>
      <c r="K50" s="209">
        <f t="shared" si="42"/>
        <v>0</v>
      </c>
      <c r="L50" s="209">
        <f t="shared" si="42"/>
        <v>0</v>
      </c>
      <c r="M50" s="209">
        <f t="shared" si="42"/>
        <v>0</v>
      </c>
      <c r="N50" s="209">
        <f t="shared" si="42"/>
        <v>0</v>
      </c>
      <c r="O50" s="209">
        <f t="shared" si="42"/>
        <v>0</v>
      </c>
      <c r="P50" s="209">
        <f t="shared" si="42"/>
        <v>0</v>
      </c>
      <c r="Q50" s="209">
        <f t="shared" si="42"/>
        <v>0</v>
      </c>
      <c r="R50" s="209">
        <f t="shared" si="42"/>
        <v>0</v>
      </c>
      <c r="S50" s="209">
        <f t="shared" si="42"/>
        <v>0</v>
      </c>
      <c r="T50" s="209">
        <f t="shared" si="42"/>
        <v>0</v>
      </c>
      <c r="U50" s="209">
        <f t="shared" si="42"/>
        <v>0</v>
      </c>
      <c r="V50" s="209">
        <f t="shared" si="42"/>
        <v>0</v>
      </c>
      <c r="W50" s="210">
        <f t="shared" si="37"/>
        <v>0.9999995955462363</v>
      </c>
      <c r="X50" s="196"/>
    </row>
    <row r="51" spans="1:24" s="207" customFormat="1" thickBot="1" x14ac:dyDescent="0.2">
      <c r="A51" s="211"/>
      <c r="B51" s="231" t="s">
        <v>138</v>
      </c>
      <c r="C51" s="216"/>
      <c r="D51" s="217" t="s">
        <v>139</v>
      </c>
      <c r="E51" s="212">
        <f>E45</f>
        <v>126357.55311309829</v>
      </c>
      <c r="F51" s="212">
        <f t="shared" ref="F51:V51" si="43">F45</f>
        <v>209862.08381648146</v>
      </c>
      <c r="G51" s="212">
        <f t="shared" si="43"/>
        <v>411027.31307042029</v>
      </c>
      <c r="H51" s="212">
        <f t="shared" si="43"/>
        <v>0</v>
      </c>
      <c r="I51" s="212">
        <f t="shared" si="43"/>
        <v>0</v>
      </c>
      <c r="J51" s="212">
        <f t="shared" si="43"/>
        <v>0</v>
      </c>
      <c r="K51" s="212">
        <f t="shared" si="43"/>
        <v>0</v>
      </c>
      <c r="L51" s="212">
        <f t="shared" si="43"/>
        <v>0</v>
      </c>
      <c r="M51" s="212">
        <f t="shared" si="43"/>
        <v>0</v>
      </c>
      <c r="N51" s="212">
        <f t="shared" si="43"/>
        <v>0</v>
      </c>
      <c r="O51" s="212">
        <f t="shared" si="43"/>
        <v>0</v>
      </c>
      <c r="P51" s="212">
        <f t="shared" si="43"/>
        <v>0</v>
      </c>
      <c r="Q51" s="212">
        <f t="shared" si="43"/>
        <v>0</v>
      </c>
      <c r="R51" s="212">
        <f t="shared" si="43"/>
        <v>0</v>
      </c>
      <c r="S51" s="212">
        <f t="shared" si="43"/>
        <v>0</v>
      </c>
      <c r="T51" s="212">
        <f t="shared" si="43"/>
        <v>0</v>
      </c>
      <c r="U51" s="212">
        <f t="shared" si="43"/>
        <v>0</v>
      </c>
      <c r="V51" s="212">
        <f t="shared" si="43"/>
        <v>0</v>
      </c>
      <c r="W51" s="218"/>
      <c r="X51" s="196">
        <f>W49+W47-W45</f>
        <v>0</v>
      </c>
    </row>
    <row r="52" spans="1:24" ht="12.75" thickBot="1" x14ac:dyDescent="0.2">
      <c r="A52" s="219"/>
      <c r="B52" s="232"/>
      <c r="C52" s="216"/>
      <c r="D52" s="220" t="s">
        <v>125</v>
      </c>
      <c r="E52" s="221">
        <f t="shared" ref="E52:V52" si="44">E51/$C45</f>
        <v>0.16909742649783402</v>
      </c>
      <c r="F52" s="221">
        <f t="shared" si="44"/>
        <v>0.2808469887120752</v>
      </c>
      <c r="G52" s="221">
        <f t="shared" si="44"/>
        <v>0.5500554509655412</v>
      </c>
      <c r="H52" s="221">
        <f t="shared" si="44"/>
        <v>0</v>
      </c>
      <c r="I52" s="221">
        <f t="shared" si="44"/>
        <v>0</v>
      </c>
      <c r="J52" s="221">
        <f t="shared" si="44"/>
        <v>0</v>
      </c>
      <c r="K52" s="221">
        <f t="shared" si="44"/>
        <v>0</v>
      </c>
      <c r="L52" s="221">
        <f t="shared" si="44"/>
        <v>0</v>
      </c>
      <c r="M52" s="221">
        <f t="shared" si="44"/>
        <v>0</v>
      </c>
      <c r="N52" s="221">
        <f t="shared" si="44"/>
        <v>0</v>
      </c>
      <c r="O52" s="221">
        <f t="shared" si="44"/>
        <v>0</v>
      </c>
      <c r="P52" s="221">
        <f t="shared" si="44"/>
        <v>0</v>
      </c>
      <c r="Q52" s="221">
        <f t="shared" si="44"/>
        <v>0</v>
      </c>
      <c r="R52" s="221">
        <f t="shared" si="44"/>
        <v>0</v>
      </c>
      <c r="S52" s="221">
        <f t="shared" si="44"/>
        <v>0</v>
      </c>
      <c r="T52" s="221">
        <f t="shared" si="44"/>
        <v>0</v>
      </c>
      <c r="U52" s="221">
        <f t="shared" si="44"/>
        <v>0</v>
      </c>
      <c r="V52" s="221">
        <f t="shared" si="44"/>
        <v>0</v>
      </c>
      <c r="W52" s="218"/>
    </row>
    <row r="53" spans="1:24" hidden="1" x14ac:dyDescent="0.15">
      <c r="A53" s="169"/>
      <c r="B53" s="169"/>
      <c r="C53" s="169"/>
      <c r="D53" s="222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96"/>
    </row>
    <row r="54" spans="1:24" hidden="1" x14ac:dyDescent="0.15">
      <c r="A54" s="169"/>
      <c r="B54" s="169"/>
      <c r="C54" s="169"/>
      <c r="D54" s="222"/>
      <c r="E54" s="169"/>
      <c r="F54" s="169"/>
      <c r="G54" s="169"/>
      <c r="H54" s="169"/>
      <c r="I54" s="169"/>
      <c r="J54" s="169"/>
      <c r="K54" s="169"/>
      <c r="L54" s="169"/>
      <c r="M54" s="169"/>
      <c r="N54" s="169"/>
      <c r="O54" s="169"/>
      <c r="P54" s="169"/>
      <c r="Q54" s="169"/>
      <c r="R54" s="169"/>
      <c r="S54" s="169"/>
      <c r="T54" s="169"/>
      <c r="U54" s="169"/>
      <c r="V54" s="169"/>
      <c r="W54" s="169"/>
      <c r="X54" s="196"/>
    </row>
    <row r="55" spans="1:24" hidden="1" x14ac:dyDescent="0.15">
      <c r="D55" s="162"/>
      <c r="E55" s="233" t="s">
        <v>140</v>
      </c>
      <c r="F55" s="233"/>
      <c r="G55" s="233"/>
      <c r="H55" s="233"/>
      <c r="I55" s="234" t="s">
        <v>141</v>
      </c>
      <c r="J55" s="234"/>
      <c r="K55" s="234"/>
      <c r="L55" s="234"/>
    </row>
    <row r="56" spans="1:24" hidden="1" x14ac:dyDescent="0.15">
      <c r="B56" s="223" t="e">
        <f>IF(B55=#REF!,"PLANILHA CORRETA","PLANILHA ERRADA")</f>
        <v>#REF!</v>
      </c>
      <c r="C56" s="207">
        <f>Orçamento_Deson!L109</f>
        <v>747247.04999999993</v>
      </c>
      <c r="D56" s="162"/>
      <c r="E56" s="233"/>
      <c r="F56" s="233"/>
      <c r="G56" s="233"/>
      <c r="H56" s="233"/>
      <c r="I56" s="234"/>
      <c r="J56" s="234"/>
      <c r="K56" s="234"/>
      <c r="L56" s="234"/>
    </row>
    <row r="57" spans="1:24" x14ac:dyDescent="0.15">
      <c r="D57" s="162"/>
    </row>
    <row r="58" spans="1:24" ht="15.75" x14ac:dyDescent="0.15">
      <c r="B58" s="151"/>
      <c r="D58" s="162"/>
    </row>
    <row r="59" spans="1:24" ht="15.75" x14ac:dyDescent="0.15">
      <c r="B59" s="151"/>
      <c r="D59" s="162"/>
    </row>
    <row r="60" spans="1:24" x14ac:dyDescent="0.15">
      <c r="D60" s="162"/>
    </row>
  </sheetData>
  <mergeCells count="48">
    <mergeCell ref="A13:A16"/>
    <mergeCell ref="B13:B16"/>
    <mergeCell ref="C14:D14"/>
    <mergeCell ref="F1:F2"/>
    <mergeCell ref="G1:J2"/>
    <mergeCell ref="F3:F4"/>
    <mergeCell ref="G3:J4"/>
    <mergeCell ref="A7:A8"/>
    <mergeCell ref="B7:B8"/>
    <mergeCell ref="C7:D7"/>
    <mergeCell ref="W7:W8"/>
    <mergeCell ref="C8:D8"/>
    <mergeCell ref="A9:A12"/>
    <mergeCell ref="B9:B12"/>
    <mergeCell ref="C10:D10"/>
    <mergeCell ref="A17:A20"/>
    <mergeCell ref="B17:B20"/>
    <mergeCell ref="C18:D18"/>
    <mergeCell ref="A21:A24"/>
    <mergeCell ref="B21:B24"/>
    <mergeCell ref="C22:D22"/>
    <mergeCell ref="A25:A28"/>
    <mergeCell ref="B25:B28"/>
    <mergeCell ref="C26:D26"/>
    <mergeCell ref="A29:A32"/>
    <mergeCell ref="B29:B32"/>
    <mergeCell ref="C30:D30"/>
    <mergeCell ref="A33:A36"/>
    <mergeCell ref="B33:B36"/>
    <mergeCell ref="C34:D34"/>
    <mergeCell ref="A37:A40"/>
    <mergeCell ref="B37:B40"/>
    <mergeCell ref="C38:D38"/>
    <mergeCell ref="A41:A44"/>
    <mergeCell ref="B41:B44"/>
    <mergeCell ref="C42:D42"/>
    <mergeCell ref="B45:B46"/>
    <mergeCell ref="C45:D45"/>
    <mergeCell ref="C46:D46"/>
    <mergeCell ref="B51:B52"/>
    <mergeCell ref="E55:H56"/>
    <mergeCell ref="I55:L56"/>
    <mergeCell ref="B47:B48"/>
    <mergeCell ref="C47:D47"/>
    <mergeCell ref="C48:D48"/>
    <mergeCell ref="B49:B50"/>
    <mergeCell ref="C49:D49"/>
    <mergeCell ref="C50:D50"/>
  </mergeCells>
  <conditionalFormatting sqref="K9:V9">
    <cfRule type="cellIs" dxfId="13" priority="14" operator="greaterThan">
      <formula>0</formula>
    </cfRule>
  </conditionalFormatting>
  <conditionalFormatting sqref="K29:V29">
    <cfRule type="cellIs" dxfId="12" priority="10" operator="greaterThan">
      <formula>0</formula>
    </cfRule>
  </conditionalFormatting>
  <conditionalFormatting sqref="K13:V13">
    <cfRule type="cellIs" dxfId="11" priority="11" operator="greaterThan">
      <formula>0</formula>
    </cfRule>
  </conditionalFormatting>
  <conditionalFormatting sqref="X44 X40 X36 X32 X28 X24 X20 X16 X12">
    <cfRule type="cellIs" dxfId="10" priority="12" operator="lessThan">
      <formula>0</formula>
    </cfRule>
    <cfRule type="cellIs" dxfId="9" priority="13" operator="greaterThan">
      <formula>0</formula>
    </cfRule>
  </conditionalFormatting>
  <conditionalFormatting sqref="E9:J9">
    <cfRule type="cellIs" dxfId="8" priority="9" operator="greaterThan">
      <formula>0</formula>
    </cfRule>
  </conditionalFormatting>
  <conditionalFormatting sqref="E29:J29">
    <cfRule type="cellIs" dxfId="7" priority="7" operator="greaterThan">
      <formula>0</formula>
    </cfRule>
  </conditionalFormatting>
  <conditionalFormatting sqref="E13:J13">
    <cfRule type="cellIs" dxfId="6" priority="8" operator="greaterThan">
      <formula>0</formula>
    </cfRule>
  </conditionalFormatting>
  <conditionalFormatting sqref="E17:J17">
    <cfRule type="cellIs" dxfId="5" priority="6" operator="greaterThan">
      <formula>0</formula>
    </cfRule>
  </conditionalFormatting>
  <conditionalFormatting sqref="E21:J21">
    <cfRule type="cellIs" dxfId="4" priority="5" operator="greaterThan">
      <formula>0</formula>
    </cfRule>
  </conditionalFormatting>
  <conditionalFormatting sqref="E25:J25">
    <cfRule type="cellIs" dxfId="3" priority="4" operator="greaterThan">
      <formula>0</formula>
    </cfRule>
  </conditionalFormatting>
  <conditionalFormatting sqref="E33:J33">
    <cfRule type="cellIs" dxfId="2" priority="3" operator="greaterThan">
      <formula>0</formula>
    </cfRule>
  </conditionalFormatting>
  <conditionalFormatting sqref="E37:J37">
    <cfRule type="cellIs" dxfId="1" priority="2" operator="greaterThan">
      <formula>0</formula>
    </cfRule>
  </conditionalFormatting>
  <conditionalFormatting sqref="E41:J41">
    <cfRule type="cellIs" dxfId="0" priority="1" operator="greaterThan">
      <formula>0</formula>
    </cfRule>
  </conditionalFormatting>
  <hyperlinks>
    <hyperlink ref="A7:A8" location="PAINEL!A1" display="ITEM" xr:uid="{2398B9DC-7153-460D-A5FD-8B136D713A1A}"/>
  </hyperlinks>
  <printOptions horizontalCentered="1"/>
  <pageMargins left="0.39370078740157483" right="0.39370078740157483" top="0.59055118110236227" bottom="0.59055118110236227" header="0.31496062992125984" footer="0.23622047244094491"/>
  <pageSetup paperSize="9" scale="72" orientation="landscape" r:id="rId1"/>
  <headerFooter>
    <oddFooter>&amp;L&amp;"Arial,Normal"&amp;8&amp;F&amp;C&amp;"Arial,Normal"&amp;8&amp;P / &amp;N&amp;R&amp;"Cambria,Regular"&amp;8Ricardo Schettini Figueiredo&amp;10
&amp;8Eng. Civil - CREA-RJ 52.656/D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Orçamento_Deson</vt:lpstr>
      <vt:lpstr>Cronograma_Deson</vt:lpstr>
      <vt:lpstr>Cronograma_Deson!Area_de_impressao</vt:lpstr>
      <vt:lpstr>Orçamento_Deson!Area_de_impressao</vt:lpstr>
      <vt:lpstr>Orçamento_Deson!Titulos_de_impressao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de Cássia Ferreira da Silva</dc:creator>
  <cp:lastModifiedBy>Usuario</cp:lastModifiedBy>
  <dcterms:created xsi:type="dcterms:W3CDTF">2021-12-21T15:43:15Z</dcterms:created>
  <dcterms:modified xsi:type="dcterms:W3CDTF">2021-12-27T13:00:58Z</dcterms:modified>
</cp:coreProperties>
</file>